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OneDrive\바탕 화면 - 복사본\바탕 화면\1자료(장기요양)\예산결산\"/>
    </mc:Choice>
  </mc:AlternateContent>
  <xr:revisionPtr revIDLastSave="0" documentId="8_{973F981D-44AC-4D68-95BA-17692AE0ABD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예산총칙" sheetId="1" r:id="rId1"/>
    <sheet name="총괄표" sheetId="2" r:id="rId2"/>
    <sheet name="세입" sheetId="3" r:id="rId3"/>
    <sheet name="세출" sheetId="4" r:id="rId4"/>
    <sheet name="자금배정총괄" sheetId="5" r:id="rId5"/>
  </sheets>
  <externalReferences>
    <externalReference r:id="rId6"/>
  </externalReferences>
  <definedNames>
    <definedName name="_xlnm.Print_Area" localSheetId="2">세입!$A$1:$M$169</definedName>
    <definedName name="_xlnm.Print_Area" localSheetId="3">세출!$A$1:$L$490</definedName>
    <definedName name="_xlnm.Print_Area" localSheetId="0">예산총칙!$A$1:$F$37</definedName>
    <definedName name="_xlnm.Print_Area" localSheetId="1">총괄표!$A$1:$O$68</definedName>
    <definedName name="기본급표">[1]급여기준!$C$4:$L$33</definedName>
    <definedName name="직위표">[1]급여기준!$C$3:$L$3</definedName>
  </definedNames>
  <calcPr calcId="191029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9" i="4" l="1"/>
  <c r="L198" i="4"/>
  <c r="L148" i="4"/>
  <c r="E7" i="4"/>
  <c r="E449" i="4"/>
  <c r="E34" i="4"/>
  <c r="F34" i="4"/>
  <c r="L163" i="3"/>
  <c r="L85" i="3"/>
  <c r="L13" i="3"/>
  <c r="L80" i="3"/>
  <c r="L18" i="3"/>
  <c r="L12" i="3"/>
  <c r="K67" i="2"/>
  <c r="K66" i="2"/>
  <c r="D40" i="2"/>
  <c r="D44" i="2"/>
  <c r="D6" i="2"/>
  <c r="D4" i="4"/>
  <c r="C9" i="1"/>
  <c r="D271" i="4"/>
  <c r="D270" i="4" s="1"/>
  <c r="D215" i="4"/>
  <c r="D216" i="4"/>
  <c r="D92" i="4"/>
  <c r="D476" i="4"/>
  <c r="D475" i="4" s="1"/>
  <c r="D432" i="4"/>
  <c r="D431" i="4" s="1"/>
  <c r="D59" i="4"/>
  <c r="D6" i="4"/>
  <c r="D5" i="4" s="1"/>
  <c r="D448" i="4"/>
  <c r="D447" i="4" s="1"/>
  <c r="D460" i="4"/>
  <c r="D459" i="4" s="1"/>
  <c r="D420" i="4"/>
  <c r="D419" i="4" s="1"/>
  <c r="E429" i="4"/>
  <c r="D429" i="4"/>
  <c r="E401" i="4"/>
  <c r="D401" i="4"/>
  <c r="E371" i="4"/>
  <c r="D371" i="4"/>
  <c r="E213" i="4"/>
  <c r="E234" i="4" s="1"/>
  <c r="E268" i="4" s="1"/>
  <c r="E307" i="4" s="1"/>
  <c r="E90" i="4"/>
  <c r="D90" i="4"/>
  <c r="E178" i="4"/>
  <c r="D178" i="4"/>
  <c r="D213" i="4" s="1"/>
  <c r="D234" i="4" s="1"/>
  <c r="D268" i="4" s="1"/>
  <c r="D307" i="4" s="1"/>
  <c r="E337" i="4"/>
  <c r="D337" i="4"/>
  <c r="D339" i="4"/>
  <c r="E32" i="4"/>
  <c r="E57" i="4" s="1"/>
  <c r="D32" i="4"/>
  <c r="D57" i="4" s="1"/>
  <c r="D6" i="3"/>
  <c r="D5" i="3"/>
  <c r="E144" i="3"/>
  <c r="D144" i="3"/>
  <c r="E117" i="3"/>
  <c r="D117" i="3"/>
  <c r="E90" i="3"/>
  <c r="D90" i="3"/>
  <c r="E71" i="3"/>
  <c r="D71" i="3"/>
  <c r="E57" i="3"/>
  <c r="D57" i="3"/>
  <c r="E33" i="3"/>
  <c r="D33" i="3"/>
  <c r="D147" i="3"/>
  <c r="D146" i="3" s="1"/>
  <c r="D120" i="3"/>
  <c r="D119" i="3" s="1"/>
  <c r="D92" i="3"/>
  <c r="D93" i="3"/>
  <c r="D74" i="3"/>
  <c r="D73" i="3" s="1"/>
  <c r="D60" i="3"/>
  <c r="D59" i="3" s="1"/>
  <c r="D36" i="3"/>
  <c r="D35" i="3" s="1"/>
  <c r="D45" i="3"/>
  <c r="D44" i="3" s="1"/>
  <c r="I41" i="5"/>
  <c r="D28" i="1"/>
  <c r="D16" i="1"/>
  <c r="D15" i="1"/>
  <c r="E27" i="2"/>
  <c r="L19" i="3"/>
  <c r="L17" i="3"/>
  <c r="L16" i="3" s="1"/>
  <c r="E38" i="2"/>
  <c r="E43" i="2"/>
  <c r="L17" i="2"/>
  <c r="L19" i="2"/>
  <c r="L23" i="2"/>
  <c r="L45" i="2"/>
  <c r="L44" i="2" s="1"/>
  <c r="L46" i="2"/>
  <c r="L49" i="2"/>
  <c r="L56" i="2"/>
  <c r="L57" i="2"/>
  <c r="L63" i="2"/>
  <c r="L10" i="4"/>
  <c r="L9" i="4"/>
  <c r="L72" i="4"/>
  <c r="L108" i="4"/>
  <c r="E93" i="4"/>
  <c r="E461" i="4"/>
  <c r="L474" i="4"/>
  <c r="L473" i="4"/>
  <c r="L472" i="4" s="1"/>
  <c r="E468" i="4" s="1"/>
  <c r="F468" i="4" s="1"/>
  <c r="G468" i="4" s="1"/>
  <c r="L451" i="4"/>
  <c r="L423" i="4"/>
  <c r="L422" i="4" s="1"/>
  <c r="E421" i="4" s="1"/>
  <c r="L292" i="4"/>
  <c r="L290" i="4"/>
  <c r="L275" i="4"/>
  <c r="L252" i="4"/>
  <c r="L239" i="4"/>
  <c r="L62" i="4"/>
  <c r="L61" i="4" s="1"/>
  <c r="L26" i="4"/>
  <c r="E36" i="2"/>
  <c r="E31" i="2"/>
  <c r="E30" i="2"/>
  <c r="L153" i="3"/>
  <c r="L68" i="3"/>
  <c r="L84" i="3"/>
  <c r="E83" i="3" s="1"/>
  <c r="L167" i="3"/>
  <c r="L166" i="3" s="1"/>
  <c r="E165" i="3" s="1"/>
  <c r="E49" i="2" s="1"/>
  <c r="L162" i="3"/>
  <c r="E161" i="3" s="1"/>
  <c r="L156" i="3"/>
  <c r="L155" i="3" s="1"/>
  <c r="L126" i="3"/>
  <c r="L125" i="3" s="1"/>
  <c r="L138" i="3"/>
  <c r="L137" i="3" s="1"/>
  <c r="E136" i="3" s="1"/>
  <c r="L123" i="3"/>
  <c r="L122" i="3" s="1"/>
  <c r="L51" i="3"/>
  <c r="L50" i="3" s="1"/>
  <c r="J5" i="5"/>
  <c r="J6" i="5"/>
  <c r="J13" i="5"/>
  <c r="J14" i="5"/>
  <c r="J15" i="5"/>
  <c r="J16" i="5"/>
  <c r="B12" i="5"/>
  <c r="J12" i="5" s="1"/>
  <c r="L480" i="4"/>
  <c r="L487" i="4"/>
  <c r="L464" i="4"/>
  <c r="L158" i="3"/>
  <c r="L157" i="3" s="1"/>
  <c r="L154" i="3"/>
  <c r="L39" i="3"/>
  <c r="L38" i="3" s="1"/>
  <c r="E37" i="3" s="1"/>
  <c r="E16" i="2" s="1"/>
  <c r="E15" i="2" s="1"/>
  <c r="L151" i="3"/>
  <c r="L150" i="3"/>
  <c r="L30" i="3"/>
  <c r="L48" i="3"/>
  <c r="L47" i="3" s="1"/>
  <c r="D9" i="5" s="1"/>
  <c r="L9" i="3"/>
  <c r="L10" i="3"/>
  <c r="L11" i="3"/>
  <c r="L168" i="3"/>
  <c r="L159" i="3"/>
  <c r="L160" i="3"/>
  <c r="L124" i="3"/>
  <c r="F93" i="3"/>
  <c r="F92" i="3" s="1"/>
  <c r="L100" i="3"/>
  <c r="L99" i="3" s="1"/>
  <c r="F94" i="3"/>
  <c r="L79" i="3"/>
  <c r="L78" i="3"/>
  <c r="L77" i="3"/>
  <c r="C16" i="1"/>
  <c r="G11" i="2"/>
  <c r="G12" i="2"/>
  <c r="G22" i="2"/>
  <c r="L122" i="4"/>
  <c r="L64" i="2" l="1"/>
  <c r="L62" i="2" s="1"/>
  <c r="L61" i="2" s="1"/>
  <c r="E46" i="3"/>
  <c r="E19" i="2" s="1"/>
  <c r="E18" i="2" s="1"/>
  <c r="E17" i="2" s="1"/>
  <c r="D12" i="1" s="1"/>
  <c r="B52" i="5"/>
  <c r="J52" i="5" s="1"/>
  <c r="L107" i="4"/>
  <c r="E106" i="4" s="1"/>
  <c r="E60" i="4"/>
  <c r="L16" i="2" s="1"/>
  <c r="B31" i="5"/>
  <c r="L8" i="4"/>
  <c r="E9" i="5"/>
  <c r="E121" i="3"/>
  <c r="E42" i="2" s="1"/>
  <c r="E41" i="2" s="1"/>
  <c r="E40" i="2" s="1"/>
  <c r="D17" i="1" s="1"/>
  <c r="E14" i="2"/>
  <c r="D11" i="1"/>
  <c r="B8" i="5"/>
  <c r="J8" i="5" s="1"/>
  <c r="D4" i="3"/>
  <c r="B26" i="5"/>
  <c r="E15" i="3"/>
  <c r="C4" i="5"/>
  <c r="J4" i="5" s="1"/>
  <c r="L55" i="2"/>
  <c r="L54" i="2" s="1"/>
  <c r="E45" i="3"/>
  <c r="E44" i="3" s="1"/>
  <c r="E420" i="4"/>
  <c r="F421" i="4"/>
  <c r="G421" i="4" s="1"/>
  <c r="E460" i="4"/>
  <c r="F161" i="3"/>
  <c r="G161" i="3" s="1"/>
  <c r="E48" i="2"/>
  <c r="F136" i="3"/>
  <c r="G136" i="3" s="1"/>
  <c r="F121" i="3"/>
  <c r="G121" i="3" s="1"/>
  <c r="E120" i="3"/>
  <c r="F165" i="3"/>
  <c r="G165" i="3" s="1"/>
  <c r="F83" i="3"/>
  <c r="G83" i="3" s="1"/>
  <c r="E152" i="3"/>
  <c r="E47" i="2" s="1"/>
  <c r="F461" i="4"/>
  <c r="L149" i="3"/>
  <c r="F37" i="3"/>
  <c r="E36" i="3"/>
  <c r="L66" i="4"/>
  <c r="L65" i="4"/>
  <c r="L64" i="4" s="1"/>
  <c r="G31" i="5" s="1"/>
  <c r="L63" i="4"/>
  <c r="F46" i="3" l="1"/>
  <c r="B35" i="5"/>
  <c r="E148" i="3"/>
  <c r="E46" i="2" s="1"/>
  <c r="E45" i="2" s="1"/>
  <c r="E44" i="2" s="1"/>
  <c r="D18" i="1" s="1"/>
  <c r="F15" i="3"/>
  <c r="G15" i="3" s="1"/>
  <c r="E10" i="2"/>
  <c r="L9" i="2"/>
  <c r="J26" i="5"/>
  <c r="D30" i="1"/>
  <c r="F152" i="3"/>
  <c r="F460" i="4"/>
  <c r="G460" i="4" s="1"/>
  <c r="E459" i="4"/>
  <c r="F459" i="4" s="1"/>
  <c r="G459" i="4" s="1"/>
  <c r="F420" i="4"/>
  <c r="G420" i="4" s="1"/>
  <c r="E419" i="4"/>
  <c r="E119" i="3"/>
  <c r="F119" i="3" s="1"/>
  <c r="G119" i="3" s="1"/>
  <c r="F120" i="3"/>
  <c r="G120" i="3" s="1"/>
  <c r="F45" i="3"/>
  <c r="G46" i="3"/>
  <c r="F36" i="3"/>
  <c r="E35" i="3"/>
  <c r="F35" i="3" s="1"/>
  <c r="D23" i="2"/>
  <c r="D21" i="2" s="1"/>
  <c r="D20" i="2" s="1"/>
  <c r="C13" i="1" s="1"/>
  <c r="D22" i="2"/>
  <c r="L343" i="4"/>
  <c r="L342" i="4"/>
  <c r="L367" i="4"/>
  <c r="L366" i="4"/>
  <c r="L368" i="4"/>
  <c r="L257" i="4"/>
  <c r="L258" i="4"/>
  <c r="L259" i="4"/>
  <c r="L260" i="4"/>
  <c r="L471" i="4"/>
  <c r="L199" i="4"/>
  <c r="L200" i="4"/>
  <c r="L139" i="4"/>
  <c r="L140" i="4"/>
  <c r="L141" i="4"/>
  <c r="L142" i="4"/>
  <c r="L143" i="4"/>
  <c r="L144" i="4"/>
  <c r="L145" i="4"/>
  <c r="L146" i="4"/>
  <c r="L147" i="4"/>
  <c r="L149" i="4"/>
  <c r="L150" i="4"/>
  <c r="L121" i="4"/>
  <c r="L120" i="4"/>
  <c r="L118" i="4"/>
  <c r="L119" i="4"/>
  <c r="L123" i="4"/>
  <c r="L110" i="4"/>
  <c r="L111" i="4"/>
  <c r="L112" i="4"/>
  <c r="L113" i="4"/>
  <c r="L114" i="4"/>
  <c r="L115" i="4"/>
  <c r="L116" i="4"/>
  <c r="L117" i="4"/>
  <c r="L74" i="4"/>
  <c r="L18" i="4"/>
  <c r="L19" i="4"/>
  <c r="L20" i="4"/>
  <c r="L31" i="3"/>
  <c r="L29" i="3" s="1"/>
  <c r="E28" i="3" s="1"/>
  <c r="F28" i="3" s="1"/>
  <c r="L27" i="3"/>
  <c r="L23" i="3"/>
  <c r="L142" i="3"/>
  <c r="B20" i="5"/>
  <c r="L135" i="3"/>
  <c r="L134" i="3"/>
  <c r="L133" i="3" s="1"/>
  <c r="E17" i="5" s="1"/>
  <c r="L132" i="3"/>
  <c r="L129" i="3"/>
  <c r="L64" i="3"/>
  <c r="L69" i="3"/>
  <c r="L67" i="3"/>
  <c r="L63" i="3"/>
  <c r="L66" i="3" l="1"/>
  <c r="E65" i="3"/>
  <c r="I10" i="5"/>
  <c r="F419" i="4"/>
  <c r="G419" i="4" s="1"/>
  <c r="L53" i="2"/>
  <c r="L52" i="2" s="1"/>
  <c r="L20" i="2"/>
  <c r="F106" i="4"/>
  <c r="G106" i="4" s="1"/>
  <c r="E147" i="3"/>
  <c r="E146" i="3" s="1"/>
  <c r="F146" i="3" s="1"/>
  <c r="G146" i="3" s="1"/>
  <c r="F148" i="3"/>
  <c r="G148" i="3" s="1"/>
  <c r="F147" i="3"/>
  <c r="G147" i="3" s="1"/>
  <c r="G152" i="3"/>
  <c r="F44" i="3"/>
  <c r="G44" i="3" s="1"/>
  <c r="G45" i="3"/>
  <c r="F65" i="3"/>
  <c r="E60" i="3"/>
  <c r="E59" i="3" s="1"/>
  <c r="E23" i="2" s="1"/>
  <c r="L55" i="3"/>
  <c r="L52" i="3"/>
  <c r="L54" i="3"/>
  <c r="L229" i="4"/>
  <c r="L228" i="4"/>
  <c r="E4" i="3" l="1"/>
  <c r="F59" i="3"/>
  <c r="G59" i="3" s="1"/>
  <c r="F60" i="3"/>
  <c r="G60" i="3" s="1"/>
  <c r="G65" i="3"/>
  <c r="L227" i="4"/>
  <c r="H40" i="5" s="1"/>
  <c r="L53" i="3"/>
  <c r="F9" i="5" s="1"/>
  <c r="F23" i="5" s="1"/>
  <c r="F63" i="5" s="1"/>
  <c r="K53" i="2"/>
  <c r="D404" i="4"/>
  <c r="D403" i="4" s="1"/>
  <c r="D373" i="4"/>
  <c r="C34" i="2"/>
  <c r="K21" i="2"/>
  <c r="K20" i="2"/>
  <c r="K68" i="2"/>
  <c r="K64" i="2"/>
  <c r="M64" i="2" s="1"/>
  <c r="K63" i="2"/>
  <c r="K60" i="2"/>
  <c r="K57" i="2"/>
  <c r="M57" i="2" s="1"/>
  <c r="K56" i="2"/>
  <c r="M56" i="2" s="1"/>
  <c r="K50" i="2"/>
  <c r="K49" i="2"/>
  <c r="K46" i="2"/>
  <c r="K45" i="2"/>
  <c r="K43" i="2"/>
  <c r="K42" i="2" s="1"/>
  <c r="K41" i="2"/>
  <c r="K40" i="2"/>
  <c r="K39" i="2"/>
  <c r="K38" i="2"/>
  <c r="K29" i="2"/>
  <c r="K28" i="2"/>
  <c r="K27" i="2"/>
  <c r="K24" i="2"/>
  <c r="K23" i="2"/>
  <c r="K22" i="2"/>
  <c r="L175" i="4"/>
  <c r="L174" i="4"/>
  <c r="L172" i="4"/>
  <c r="L171" i="4"/>
  <c r="L169" i="4"/>
  <c r="L168" i="4"/>
  <c r="L166" i="4"/>
  <c r="L176" i="4"/>
  <c r="L165" i="4"/>
  <c r="L164" i="4"/>
  <c r="L163" i="4"/>
  <c r="K19" i="2"/>
  <c r="K17" i="2"/>
  <c r="K16" i="2"/>
  <c r="K15" i="2"/>
  <c r="K13" i="2"/>
  <c r="K12" i="2"/>
  <c r="L41" i="4"/>
  <c r="L40" i="4"/>
  <c r="L45" i="4"/>
  <c r="L46" i="4"/>
  <c r="L47" i="4"/>
  <c r="L48" i="4"/>
  <c r="L49" i="4"/>
  <c r="K11" i="2"/>
  <c r="K10" i="2"/>
  <c r="K9" i="2"/>
  <c r="D49" i="2"/>
  <c r="D48" i="2"/>
  <c r="D47" i="2"/>
  <c r="D46" i="2"/>
  <c r="D39" i="2"/>
  <c r="D38" i="2"/>
  <c r="D31" i="2"/>
  <c r="D30" i="2"/>
  <c r="D27" i="2"/>
  <c r="D26" i="2"/>
  <c r="D19" i="2"/>
  <c r="D18" i="2" s="1"/>
  <c r="D16" i="2"/>
  <c r="D13" i="2"/>
  <c r="D12" i="2"/>
  <c r="D11" i="2"/>
  <c r="D10" i="2"/>
  <c r="D9" i="2"/>
  <c r="L479" i="4"/>
  <c r="L490" i="4"/>
  <c r="L489" i="4"/>
  <c r="L486" i="4"/>
  <c r="L483" i="4"/>
  <c r="L482" i="4"/>
  <c r="L470" i="4"/>
  <c r="L469" i="4" s="1"/>
  <c r="L467" i="4"/>
  <c r="L466" i="4"/>
  <c r="L463" i="4"/>
  <c r="E457" i="4"/>
  <c r="D457" i="4"/>
  <c r="L454" i="4"/>
  <c r="L453" i="4" s="1"/>
  <c r="L452" i="4"/>
  <c r="L450" i="4" s="1"/>
  <c r="L446" i="4"/>
  <c r="L445" i="4"/>
  <c r="L442" i="4"/>
  <c r="L439" i="4"/>
  <c r="L438" i="4"/>
  <c r="L435" i="4"/>
  <c r="L426" i="4"/>
  <c r="L425" i="4" s="1"/>
  <c r="L424" i="4"/>
  <c r="L418" i="4"/>
  <c r="L417" i="4"/>
  <c r="L414" i="4"/>
  <c r="L411" i="4"/>
  <c r="L410" i="4"/>
  <c r="L407" i="4"/>
  <c r="L398" i="4"/>
  <c r="L396" i="4"/>
  <c r="L395" i="4"/>
  <c r="L393" i="4"/>
  <c r="L392" i="4"/>
  <c r="L389" i="4"/>
  <c r="L383" i="4"/>
  <c r="L386" i="4"/>
  <c r="L385" i="4"/>
  <c r="L382" i="4"/>
  <c r="L380" i="4"/>
  <c r="L379" i="4"/>
  <c r="L376" i="4"/>
  <c r="L354" i="4"/>
  <c r="L355" i="4"/>
  <c r="L356" i="4"/>
  <c r="L357" i="4"/>
  <c r="L358" i="4"/>
  <c r="L359" i="4"/>
  <c r="L347" i="4"/>
  <c r="L348" i="4"/>
  <c r="L349" i="4"/>
  <c r="L353" i="4"/>
  <c r="L369" i="4"/>
  <c r="L363" i="4"/>
  <c r="L350" i="4"/>
  <c r="L365" i="4"/>
  <c r="L362" i="4"/>
  <c r="L352" i="4"/>
  <c r="L334" i="4"/>
  <c r="L329" i="4"/>
  <c r="L322" i="4"/>
  <c r="L321" i="4"/>
  <c r="L320" i="4"/>
  <c r="L318" i="4"/>
  <c r="L317" i="4"/>
  <c r="L315" i="4"/>
  <c r="L314" i="4"/>
  <c r="L312" i="4"/>
  <c r="L311" i="4"/>
  <c r="L281" i="4"/>
  <c r="L280" i="4"/>
  <c r="L86" i="3"/>
  <c r="L87" i="3"/>
  <c r="B55" i="5" l="1"/>
  <c r="J55" i="5" s="1"/>
  <c r="K59" i="2"/>
  <c r="E21" i="2"/>
  <c r="E20" i="2"/>
  <c r="L170" i="4"/>
  <c r="H37" i="5" s="1"/>
  <c r="K52" i="2"/>
  <c r="K51" i="2" s="1"/>
  <c r="C27" i="1" s="1"/>
  <c r="K62" i="2"/>
  <c r="K55" i="2"/>
  <c r="K54" i="2" s="1"/>
  <c r="C28" i="1" s="1"/>
  <c r="E28" i="1" s="1"/>
  <c r="K37" i="2"/>
  <c r="K18" i="2"/>
  <c r="K48" i="2"/>
  <c r="K47" i="2" s="1"/>
  <c r="K8" i="2"/>
  <c r="K44" i="2"/>
  <c r="K26" i="2"/>
  <c r="D45" i="2"/>
  <c r="D25" i="2"/>
  <c r="D24" i="2" s="1"/>
  <c r="C14" i="1" s="1"/>
  <c r="L173" i="4"/>
  <c r="I37" i="5" s="1"/>
  <c r="I60" i="5" s="1"/>
  <c r="L167" i="4"/>
  <c r="G37" i="5" s="1"/>
  <c r="L437" i="4"/>
  <c r="G53" i="5" s="1"/>
  <c r="L361" i="4"/>
  <c r="H47" i="5" s="1"/>
  <c r="L391" i="4"/>
  <c r="G49" i="5" s="1"/>
  <c r="L384" i="4"/>
  <c r="I48" i="5" s="1"/>
  <c r="L394" i="4"/>
  <c r="H49" i="5" s="1"/>
  <c r="L409" i="4"/>
  <c r="L408" i="4" s="1"/>
  <c r="L406" i="4" s="1"/>
  <c r="L488" i="4"/>
  <c r="G59" i="5" s="1"/>
  <c r="L465" i="4"/>
  <c r="L462" i="4" s="1"/>
  <c r="L416" i="4"/>
  <c r="G51" i="5" s="1"/>
  <c r="L481" i="4"/>
  <c r="L478" i="4" s="1"/>
  <c r="B58" i="5" s="1"/>
  <c r="L39" i="4"/>
  <c r="G29" i="5" s="1"/>
  <c r="K14" i="2"/>
  <c r="L419" i="4"/>
  <c r="L381" i="4"/>
  <c r="H48" i="5" s="1"/>
  <c r="L378" i="4"/>
  <c r="L377" i="4" s="1"/>
  <c r="L375" i="4" s="1"/>
  <c r="B48" i="5" s="1"/>
  <c r="L364" i="4"/>
  <c r="L444" i="4"/>
  <c r="L443" i="4" s="1"/>
  <c r="L441" i="4" s="1"/>
  <c r="B54" i="5" s="1"/>
  <c r="L397" i="4"/>
  <c r="I49" i="5" s="1"/>
  <c r="D37" i="2"/>
  <c r="D36" i="2" s="1"/>
  <c r="D29" i="2"/>
  <c r="D28" i="2" s="1"/>
  <c r="C15" i="1" s="1"/>
  <c r="E15" i="1" s="1"/>
  <c r="D8" i="2"/>
  <c r="G52" i="5"/>
  <c r="G55" i="5"/>
  <c r="L279" i="4"/>
  <c r="C43" i="5" s="1"/>
  <c r="L316" i="4"/>
  <c r="H45" i="5" s="1"/>
  <c r="L341" i="4"/>
  <c r="B47" i="5" s="1"/>
  <c r="J47" i="5" s="1"/>
  <c r="L319" i="4"/>
  <c r="I45" i="5" s="1"/>
  <c r="L310" i="4"/>
  <c r="B45" i="5" s="1"/>
  <c r="J45" i="5" s="1"/>
  <c r="L313" i="4"/>
  <c r="G45" i="5" s="1"/>
  <c r="L164" i="3"/>
  <c r="L101" i="3"/>
  <c r="L97" i="3"/>
  <c r="L96" i="3"/>
  <c r="L88" i="3"/>
  <c r="L82" i="3"/>
  <c r="L76" i="3" s="1"/>
  <c r="E75" i="3" s="1"/>
  <c r="L43" i="3"/>
  <c r="L42" i="3"/>
  <c r="L26" i="3"/>
  <c r="L25" i="3" s="1"/>
  <c r="L22" i="3"/>
  <c r="F449" i="4" l="1"/>
  <c r="G449" i="4" s="1"/>
  <c r="E448" i="4"/>
  <c r="E74" i="3"/>
  <c r="E73" i="3" s="1"/>
  <c r="E26" i="2"/>
  <c r="E25" i="2" s="1"/>
  <c r="E24" i="2" s="1"/>
  <c r="D14" i="1" s="1"/>
  <c r="E14" i="1" s="1"/>
  <c r="K65" i="2"/>
  <c r="K61" i="2"/>
  <c r="M62" i="2"/>
  <c r="K58" i="2"/>
  <c r="D13" i="1"/>
  <c r="F75" i="3"/>
  <c r="B57" i="5"/>
  <c r="G461" i="4"/>
  <c r="L162" i="4"/>
  <c r="B37" i="5" s="1"/>
  <c r="E477" i="4"/>
  <c r="L67" i="2" s="1"/>
  <c r="L390" i="4"/>
  <c r="L388" i="4" s="1"/>
  <c r="B49" i="5" s="1"/>
  <c r="J49" i="5" s="1"/>
  <c r="K36" i="2"/>
  <c r="C25" i="1" s="1"/>
  <c r="C26" i="1"/>
  <c r="K25" i="2"/>
  <c r="C24" i="1" s="1"/>
  <c r="L485" i="4"/>
  <c r="L436" i="4"/>
  <c r="L434" i="4" s="1"/>
  <c r="B53" i="5" s="1"/>
  <c r="J53" i="5" s="1"/>
  <c r="E57" i="5"/>
  <c r="J57" i="5" s="1"/>
  <c r="G58" i="5"/>
  <c r="E440" i="4"/>
  <c r="L413" i="4"/>
  <c r="B51" i="5" s="1"/>
  <c r="J51" i="5" s="1"/>
  <c r="E405" i="4"/>
  <c r="B50" i="5"/>
  <c r="G56" i="5"/>
  <c r="G50" i="5"/>
  <c r="G54" i="5"/>
  <c r="J54" i="5" s="1"/>
  <c r="G48" i="5"/>
  <c r="B56" i="5"/>
  <c r="L95" i="3"/>
  <c r="G13" i="5" s="1"/>
  <c r="E374" i="4"/>
  <c r="L360" i="4"/>
  <c r="E309" i="4"/>
  <c r="L40" i="2" s="1"/>
  <c r="B7" i="5"/>
  <c r="J7" i="5" s="1"/>
  <c r="E24" i="3"/>
  <c r="B6" i="5"/>
  <c r="G14" i="5"/>
  <c r="L41" i="3"/>
  <c r="B11" i="5"/>
  <c r="J11" i="5" s="1"/>
  <c r="J9" i="5"/>
  <c r="D23" i="5"/>
  <c r="D63" i="5" s="1"/>
  <c r="L21" i="3"/>
  <c r="B59" i="5" l="1"/>
  <c r="J59" i="5" s="1"/>
  <c r="M67" i="2"/>
  <c r="E447" i="4"/>
  <c r="F448" i="4"/>
  <c r="G448" i="4" s="1"/>
  <c r="C29" i="1"/>
  <c r="C30" i="1"/>
  <c r="E30" i="1" s="1"/>
  <c r="M61" i="2"/>
  <c r="C31" i="1"/>
  <c r="C22" i="1" s="1"/>
  <c r="E13" i="1"/>
  <c r="F74" i="3"/>
  <c r="G75" i="3"/>
  <c r="F440" i="4"/>
  <c r="G440" i="4" s="1"/>
  <c r="E94" i="3"/>
  <c r="E484" i="4"/>
  <c r="L68" i="2" s="1"/>
  <c r="M68" i="2" s="1"/>
  <c r="J58" i="5"/>
  <c r="F477" i="4"/>
  <c r="G477" i="4" s="1"/>
  <c r="E412" i="4"/>
  <c r="E404" i="4" s="1"/>
  <c r="F27" i="2"/>
  <c r="G27" i="2" s="1"/>
  <c r="F30" i="2"/>
  <c r="G30" i="2" s="1"/>
  <c r="E433" i="4"/>
  <c r="F374" i="4"/>
  <c r="G374" i="4" s="1"/>
  <c r="F309" i="4"/>
  <c r="G309" i="4" s="1"/>
  <c r="E387" i="4"/>
  <c r="F405" i="4"/>
  <c r="G405" i="4" s="1"/>
  <c r="J50" i="5"/>
  <c r="J56" i="5"/>
  <c r="L351" i="4"/>
  <c r="G47" i="5" s="1"/>
  <c r="F24" i="3"/>
  <c r="G24" i="3" s="1"/>
  <c r="E12" i="2"/>
  <c r="F12" i="2" s="1"/>
  <c r="G28" i="3"/>
  <c r="E13" i="2"/>
  <c r="G21" i="5"/>
  <c r="J21" i="5" s="1"/>
  <c r="E20" i="3"/>
  <c r="B5" i="5"/>
  <c r="G37" i="3"/>
  <c r="C8" i="5"/>
  <c r="E98" i="3"/>
  <c r="L66" i="2" l="1"/>
  <c r="M66" i="2" s="1"/>
  <c r="F447" i="4"/>
  <c r="G447" i="4" s="1"/>
  <c r="L60" i="2"/>
  <c r="M50" i="2"/>
  <c r="N50" i="2" s="1"/>
  <c r="L50" i="2"/>
  <c r="L48" i="2" s="1"/>
  <c r="L47" i="2" s="1"/>
  <c r="D26" i="1" s="1"/>
  <c r="E26" i="1" s="1"/>
  <c r="F73" i="3"/>
  <c r="G73" i="3" s="1"/>
  <c r="G74" i="3"/>
  <c r="F98" i="3"/>
  <c r="E93" i="3"/>
  <c r="E92" i="3" s="1"/>
  <c r="E476" i="4"/>
  <c r="E475" i="4" s="1"/>
  <c r="F484" i="4"/>
  <c r="G484" i="4" s="1"/>
  <c r="E432" i="4"/>
  <c r="E431" i="4" s="1"/>
  <c r="F433" i="4"/>
  <c r="G433" i="4" s="1"/>
  <c r="F412" i="4"/>
  <c r="G412" i="4" s="1"/>
  <c r="G98" i="3"/>
  <c r="F48" i="2"/>
  <c r="G48" i="2" s="1"/>
  <c r="E403" i="4"/>
  <c r="F403" i="4" s="1"/>
  <c r="G403" i="4" s="1"/>
  <c r="F404" i="4"/>
  <c r="G404" i="4" s="1"/>
  <c r="M46" i="2"/>
  <c r="N46" i="2" s="1"/>
  <c r="F387" i="4"/>
  <c r="G387" i="4" s="1"/>
  <c r="M45" i="2"/>
  <c r="N45" i="2" s="1"/>
  <c r="E373" i="4"/>
  <c r="F373" i="4" s="1"/>
  <c r="G373" i="4" s="1"/>
  <c r="E340" i="4"/>
  <c r="L43" i="2" s="1"/>
  <c r="L42" i="2" s="1"/>
  <c r="F18" i="2"/>
  <c r="F10" i="2"/>
  <c r="G10" i="2" s="1"/>
  <c r="F20" i="3"/>
  <c r="G20" i="3" s="1"/>
  <c r="E11" i="2"/>
  <c r="G94" i="3"/>
  <c r="L141" i="3"/>
  <c r="L65" i="2" l="1"/>
  <c r="D31" i="1" s="1"/>
  <c r="L59" i="2"/>
  <c r="M60" i="2"/>
  <c r="F476" i="4"/>
  <c r="G476" i="4" s="1"/>
  <c r="F431" i="4"/>
  <c r="G431" i="4" s="1"/>
  <c r="F475" i="4"/>
  <c r="G475" i="4" s="1"/>
  <c r="F26" i="2"/>
  <c r="G26" i="2" s="1"/>
  <c r="F31" i="2"/>
  <c r="G31" i="2" s="1"/>
  <c r="E29" i="2"/>
  <c r="E28" i="2" s="1"/>
  <c r="M48" i="2"/>
  <c r="N48" i="2" s="1"/>
  <c r="E339" i="4"/>
  <c r="F339" i="4" s="1"/>
  <c r="G339" i="4" s="1"/>
  <c r="F340" i="4"/>
  <c r="G340" i="4" s="1"/>
  <c r="M44" i="2"/>
  <c r="N44" i="2" s="1"/>
  <c r="M47" i="2"/>
  <c r="N47" i="2" s="1"/>
  <c r="G35" i="3"/>
  <c r="G36" i="3"/>
  <c r="F11" i="2"/>
  <c r="G92" i="3"/>
  <c r="G93" i="3"/>
  <c r="L140" i="3"/>
  <c r="I18" i="5" s="1"/>
  <c r="M65" i="2" l="1"/>
  <c r="L58" i="2"/>
  <c r="M59" i="2"/>
  <c r="F29" i="2"/>
  <c r="G29" i="2" s="1"/>
  <c r="F25" i="2"/>
  <c r="G25" i="2" s="1"/>
  <c r="M42" i="2"/>
  <c r="N42" i="2" s="1"/>
  <c r="M43" i="2"/>
  <c r="N43" i="2" s="1"/>
  <c r="D29" i="1" l="1"/>
  <c r="E29" i="1" s="1"/>
  <c r="M58" i="2"/>
  <c r="F24" i="2"/>
  <c r="G24" i="2" s="1"/>
  <c r="F28" i="2"/>
  <c r="G28" i="2" s="1"/>
  <c r="L73" i="4"/>
  <c r="L71" i="4" s="1"/>
  <c r="L13" i="4"/>
  <c r="L12" i="4"/>
  <c r="E70" i="4" l="1"/>
  <c r="B32" i="5"/>
  <c r="J32" i="5" s="1"/>
  <c r="D43" i="2"/>
  <c r="F43" i="2" s="1"/>
  <c r="D42" i="2"/>
  <c r="L15" i="2" l="1"/>
  <c r="L14" i="2" s="1"/>
  <c r="F70" i="4"/>
  <c r="G70" i="4" s="1"/>
  <c r="E59" i="4"/>
  <c r="F59" i="4" s="1"/>
  <c r="G59" i="4" s="1"/>
  <c r="D41" i="2"/>
  <c r="C17" i="1" s="1"/>
  <c r="E17" i="1" s="1"/>
  <c r="K7" i="2"/>
  <c r="K6" i="2" s="1"/>
  <c r="L193" i="4"/>
  <c r="L305" i="4"/>
  <c r="C18" i="1" l="1"/>
  <c r="E18" i="1" s="1"/>
  <c r="L44" i="4"/>
  <c r="L43" i="4" l="1"/>
  <c r="L210" i="4"/>
  <c r="L209" i="4"/>
  <c r="L207" i="4"/>
  <c r="L206" i="4"/>
  <c r="L204" i="4"/>
  <c r="L203" i="4"/>
  <c r="L201" i="4"/>
  <c r="L197" i="4"/>
  <c r="L196" i="4" s="1"/>
  <c r="B39" i="5" s="1"/>
  <c r="J39" i="5" s="1"/>
  <c r="L253" i="4"/>
  <c r="E134" i="4"/>
  <c r="D134" i="4"/>
  <c r="L132" i="4"/>
  <c r="L131" i="4"/>
  <c r="L129" i="4"/>
  <c r="L128" i="4"/>
  <c r="L126" i="4"/>
  <c r="L125" i="4"/>
  <c r="L22" i="4"/>
  <c r="L335" i="4"/>
  <c r="L333" i="4" s="1"/>
  <c r="I46" i="5" s="1"/>
  <c r="L331" i="4"/>
  <c r="L330" i="4" s="1"/>
  <c r="H46" i="5" s="1"/>
  <c r="L328" i="4"/>
  <c r="L327" i="4"/>
  <c r="G46" i="5" s="1"/>
  <c r="L325" i="4"/>
  <c r="L324" i="4"/>
  <c r="B30" i="5" l="1"/>
  <c r="J30" i="5" s="1"/>
  <c r="E42" i="4"/>
  <c r="L13" i="2" s="1"/>
  <c r="E323" i="4"/>
  <c r="B46" i="5"/>
  <c r="N65" i="2"/>
  <c r="L205" i="4"/>
  <c r="H39" i="5" s="1"/>
  <c r="L202" i="4"/>
  <c r="G39" i="5" s="1"/>
  <c r="L127" i="4"/>
  <c r="H35" i="5" s="1"/>
  <c r="L124" i="4"/>
  <c r="G35" i="5" s="1"/>
  <c r="L130" i="4"/>
  <c r="I35" i="5" s="1"/>
  <c r="L323" i="4"/>
  <c r="L326" i="4"/>
  <c r="F323" i="4" l="1"/>
  <c r="G323" i="4" s="1"/>
  <c r="L41" i="2"/>
  <c r="M54" i="2"/>
  <c r="N54" i="2" s="1"/>
  <c r="M49" i="2"/>
  <c r="N49" i="2" s="1"/>
  <c r="N64" i="2"/>
  <c r="J48" i="5"/>
  <c r="N59" i="2"/>
  <c r="L55" i="4"/>
  <c r="L51" i="4"/>
  <c r="L14" i="4"/>
  <c r="F7" i="4" l="1"/>
  <c r="G7" i="4" s="1"/>
  <c r="N66" i="2"/>
  <c r="M55" i="2"/>
  <c r="N55" i="2" s="1"/>
  <c r="N56" i="2"/>
  <c r="N60" i="2"/>
  <c r="N62" i="2"/>
  <c r="N61" i="2"/>
  <c r="L50" i="4"/>
  <c r="M53" i="2" l="1"/>
  <c r="N53" i="2" s="1"/>
  <c r="G30" i="5"/>
  <c r="N58" i="2"/>
  <c r="M63" i="2"/>
  <c r="N63" i="2" s="1"/>
  <c r="L14" i="3"/>
  <c r="L8" i="3" s="1"/>
  <c r="B3" i="5" l="1"/>
  <c r="E7" i="3"/>
  <c r="F7" i="3" s="1"/>
  <c r="L51" i="2"/>
  <c r="D27" i="1" s="1"/>
  <c r="E27" i="1" s="1"/>
  <c r="M52" i="2"/>
  <c r="N52" i="2" s="1"/>
  <c r="E9" i="2" l="1"/>
  <c r="E8" i="2" s="1"/>
  <c r="E7" i="2" s="1"/>
  <c r="E6" i="3"/>
  <c r="E5" i="3" s="1"/>
  <c r="F6" i="3"/>
  <c r="G7" i="3"/>
  <c r="M51" i="2"/>
  <c r="N51" i="2" s="1"/>
  <c r="XFD176" i="4"/>
  <c r="D103" i="3"/>
  <c r="D102" i="3" s="1"/>
  <c r="L115" i="3"/>
  <c r="L114" i="3"/>
  <c r="L112" i="3"/>
  <c r="L111" i="3"/>
  <c r="L108" i="3"/>
  <c r="L107" i="3"/>
  <c r="L106" i="3"/>
  <c r="D10" i="1" l="1"/>
  <c r="D9" i="1" s="1"/>
  <c r="E6" i="2"/>
  <c r="F5" i="3"/>
  <c r="G5" i="3" s="1"/>
  <c r="G6" i="3"/>
  <c r="L105" i="3"/>
  <c r="L110" i="3"/>
  <c r="L113" i="3"/>
  <c r="L183" i="4"/>
  <c r="L184" i="4"/>
  <c r="L291" i="4"/>
  <c r="L289" i="4" s="1"/>
  <c r="L293" i="4"/>
  <c r="L294" i="4"/>
  <c r="L151" i="4"/>
  <c r="L69" i="4"/>
  <c r="L68" i="4"/>
  <c r="L139" i="3"/>
  <c r="B44" i="5" l="1"/>
  <c r="J44" i="5" s="1"/>
  <c r="E288" i="4"/>
  <c r="E3" i="1"/>
  <c r="C4" i="1"/>
  <c r="F9" i="2"/>
  <c r="G9" i="2" s="1"/>
  <c r="E104" i="3"/>
  <c r="L67" i="4"/>
  <c r="E109" i="3"/>
  <c r="F39" i="2" s="1"/>
  <c r="G39" i="2" s="1"/>
  <c r="L38" i="4"/>
  <c r="L23" i="4"/>
  <c r="L21" i="4" s="1"/>
  <c r="D27" i="5" s="1"/>
  <c r="F288" i="4" l="1"/>
  <c r="G288" i="4" s="1"/>
  <c r="L39" i="2"/>
  <c r="H31" i="5"/>
  <c r="M16" i="2"/>
  <c r="N16" i="2" s="1"/>
  <c r="F38" i="2"/>
  <c r="G38" i="2" s="1"/>
  <c r="F104" i="3"/>
  <c r="G104" i="3" s="1"/>
  <c r="F109" i="3"/>
  <c r="G109" i="3" s="1"/>
  <c r="E103" i="3"/>
  <c r="F37" i="2" l="1"/>
  <c r="G37" i="2" s="1"/>
  <c r="F60" i="4"/>
  <c r="G60" i="4" s="1"/>
  <c r="F103" i="3"/>
  <c r="J31" i="5"/>
  <c r="E102" i="3"/>
  <c r="F102" i="3" s="1"/>
  <c r="G102" i="3" s="1"/>
  <c r="F36" i="2" l="1"/>
  <c r="G36" i="2" s="1"/>
  <c r="G103" i="3"/>
  <c r="L304" i="4" l="1"/>
  <c r="L302" i="4"/>
  <c r="L301" i="4"/>
  <c r="L299" i="4"/>
  <c r="L298" i="4"/>
  <c r="L296" i="4"/>
  <c r="L287" i="4"/>
  <c r="L286" i="4"/>
  <c r="L284" i="4"/>
  <c r="L283" i="4"/>
  <c r="L278" i="4"/>
  <c r="L277" i="4"/>
  <c r="L274" i="4"/>
  <c r="L266" i="4"/>
  <c r="L265" i="4"/>
  <c r="L263" i="4"/>
  <c r="L262" i="4"/>
  <c r="L256" i="4"/>
  <c r="L254" i="4"/>
  <c r="L251" i="4"/>
  <c r="L250" i="4" s="1"/>
  <c r="L248" i="4"/>
  <c r="L245" i="4"/>
  <c r="L244" i="4"/>
  <c r="L242" i="4"/>
  <c r="L241" i="4"/>
  <c r="L238" i="4"/>
  <c r="L237" i="4" s="1"/>
  <c r="L232" i="4"/>
  <c r="L231" i="4"/>
  <c r="L226" i="4"/>
  <c r="L225" i="4"/>
  <c r="L223" i="4"/>
  <c r="L222" i="4"/>
  <c r="L220" i="4"/>
  <c r="L219" i="4"/>
  <c r="L211" i="4"/>
  <c r="L208" i="4" s="1"/>
  <c r="I39" i="5" s="1"/>
  <c r="L194" i="4"/>
  <c r="L192" i="4"/>
  <c r="L190" i="4"/>
  <c r="L189" i="4"/>
  <c r="L187" i="4"/>
  <c r="L186" i="4"/>
  <c r="L182" i="4"/>
  <c r="E161" i="4" s="1"/>
  <c r="L159" i="4"/>
  <c r="L158" i="4" s="1"/>
  <c r="I36" i="5" s="1"/>
  <c r="L157" i="4"/>
  <c r="L156" i="4"/>
  <c r="L154" i="4"/>
  <c r="L153" i="4"/>
  <c r="L138" i="4"/>
  <c r="L137" i="4" s="1"/>
  <c r="L105" i="4"/>
  <c r="L104" i="4"/>
  <c r="L102" i="4"/>
  <c r="L101" i="4"/>
  <c r="L99" i="4"/>
  <c r="L98" i="4"/>
  <c r="L96" i="4"/>
  <c r="L95" i="4"/>
  <c r="L88" i="4"/>
  <c r="L87" i="4"/>
  <c r="L85" i="4"/>
  <c r="L84" i="4"/>
  <c r="L82" i="4"/>
  <c r="L81" i="4"/>
  <c r="L79" i="4"/>
  <c r="L78" i="4"/>
  <c r="L75" i="4"/>
  <c r="L37" i="4"/>
  <c r="L36" i="4"/>
  <c r="L30" i="4"/>
  <c r="L29" i="4"/>
  <c r="L27" i="4"/>
  <c r="L25" i="4" s="1"/>
  <c r="L17" i="4"/>
  <c r="L16" i="4" s="1"/>
  <c r="L169" i="3"/>
  <c r="XFB148" i="3" s="1"/>
  <c r="I20" i="5"/>
  <c r="G20" i="5"/>
  <c r="L131" i="3"/>
  <c r="L130" i="3" s="1"/>
  <c r="C17" i="5"/>
  <c r="C23" i="5" s="1"/>
  <c r="C63" i="5" s="1"/>
  <c r="XFB47" i="3"/>
  <c r="D15" i="2"/>
  <c r="C11" i="1" s="1"/>
  <c r="E11" i="1" s="1"/>
  <c r="D7" i="2"/>
  <c r="C10" i="1" s="1"/>
  <c r="E10" i="1" s="1"/>
  <c r="K4" i="2"/>
  <c r="K34" i="2" s="1"/>
  <c r="E4" i="2"/>
  <c r="E34" i="2" s="1"/>
  <c r="D4" i="2"/>
  <c r="C21" i="1"/>
  <c r="E136" i="4" l="1"/>
  <c r="L21" i="2" s="1"/>
  <c r="B36" i="5"/>
  <c r="B42" i="5"/>
  <c r="J42" i="5" s="1"/>
  <c r="E249" i="4"/>
  <c r="L29" i="2" s="1"/>
  <c r="E236" i="4"/>
  <c r="B41" i="5"/>
  <c r="J41" i="5" s="1"/>
  <c r="E15" i="4"/>
  <c r="B27" i="5"/>
  <c r="E24" i="4"/>
  <c r="B28" i="5"/>
  <c r="L22" i="2"/>
  <c r="E20" i="5"/>
  <c r="F47" i="2"/>
  <c r="G47" i="2" s="1"/>
  <c r="B17" i="5"/>
  <c r="J17" i="5" s="1"/>
  <c r="D14" i="2"/>
  <c r="F161" i="4"/>
  <c r="G161" i="4" s="1"/>
  <c r="D34" i="2"/>
  <c r="L255" i="4"/>
  <c r="G42" i="5" s="1"/>
  <c r="E195" i="4"/>
  <c r="L24" i="2" s="1"/>
  <c r="H18" i="5"/>
  <c r="J18" i="5" s="1"/>
  <c r="G22" i="5"/>
  <c r="J22" i="5" s="1"/>
  <c r="G19" i="5"/>
  <c r="J19" i="5" s="1"/>
  <c r="D17" i="2"/>
  <c r="L83" i="4"/>
  <c r="H33" i="5" s="1"/>
  <c r="L240" i="4"/>
  <c r="G41" i="5" s="1"/>
  <c r="L300" i="4"/>
  <c r="H44" i="5" s="1"/>
  <c r="L103" i="4"/>
  <c r="I34" i="5" s="1"/>
  <c r="L276" i="4"/>
  <c r="G43" i="5" s="1"/>
  <c r="L191" i="4"/>
  <c r="I38" i="5" s="1"/>
  <c r="L282" i="4"/>
  <c r="H43" i="5" s="1"/>
  <c r="L28" i="4"/>
  <c r="G28" i="5" s="1"/>
  <c r="L155" i="4"/>
  <c r="H36" i="5" s="1"/>
  <c r="L185" i="4"/>
  <c r="G38" i="5" s="1"/>
  <c r="L218" i="4"/>
  <c r="L80" i="4"/>
  <c r="G33" i="5" s="1"/>
  <c r="L94" i="4"/>
  <c r="B34" i="5" s="1"/>
  <c r="L100" i="4"/>
  <c r="H34" i="5" s="1"/>
  <c r="L152" i="4"/>
  <c r="G36" i="5" s="1"/>
  <c r="L188" i="4"/>
  <c r="H38" i="5" s="1"/>
  <c r="L221" i="4"/>
  <c r="B40" i="5" s="1"/>
  <c r="L230" i="4"/>
  <c r="I40" i="5" s="1"/>
  <c r="L264" i="4"/>
  <c r="I42" i="5" s="1"/>
  <c r="L77" i="4"/>
  <c r="B33" i="5" s="1"/>
  <c r="L97" i="4"/>
  <c r="G34" i="5" s="1"/>
  <c r="L181" i="4"/>
  <c r="B38" i="5" s="1"/>
  <c r="L224" i="4"/>
  <c r="G40" i="5" s="1"/>
  <c r="L243" i="4"/>
  <c r="H41" i="5" s="1"/>
  <c r="L86" i="4"/>
  <c r="I33" i="5" s="1"/>
  <c r="L261" i="4"/>
  <c r="H42" i="5" s="1"/>
  <c r="L273" i="4"/>
  <c r="L285" i="4"/>
  <c r="I43" i="5" s="1"/>
  <c r="L297" i="4"/>
  <c r="G44" i="5" s="1"/>
  <c r="L303" i="4"/>
  <c r="I44" i="5" s="1"/>
  <c r="L35" i="4"/>
  <c r="L10" i="2" l="1"/>
  <c r="M10" i="2" s="1"/>
  <c r="N10" i="2" s="1"/>
  <c r="E6" i="4"/>
  <c r="E43" i="5"/>
  <c r="E272" i="4"/>
  <c r="F249" i="4"/>
  <c r="G249" i="4" s="1"/>
  <c r="L28" i="2"/>
  <c r="M28" i="2" s="1"/>
  <c r="N28" i="2" s="1"/>
  <c r="F236" i="4"/>
  <c r="G236" i="4" s="1"/>
  <c r="E217" i="4"/>
  <c r="F40" i="5"/>
  <c r="L18" i="2"/>
  <c r="E92" i="4"/>
  <c r="E5" i="4" s="1"/>
  <c r="B29" i="5"/>
  <c r="J29" i="5" s="1"/>
  <c r="J28" i="5"/>
  <c r="B60" i="5"/>
  <c r="B64" i="5" s="1"/>
  <c r="F24" i="4"/>
  <c r="G24" i="4" s="1"/>
  <c r="L11" i="2"/>
  <c r="C12" i="1"/>
  <c r="E12" i="1" s="1"/>
  <c r="E9" i="1" s="1"/>
  <c r="M24" i="2"/>
  <c r="E23" i="5"/>
  <c r="E63" i="5" s="1"/>
  <c r="J20" i="5"/>
  <c r="XFB64" i="3"/>
  <c r="L62" i="3"/>
  <c r="J38" i="5"/>
  <c r="G23" i="5"/>
  <c r="G63" i="5" s="1"/>
  <c r="D60" i="5"/>
  <c r="D64" i="5" s="1"/>
  <c r="D65" i="5" s="1"/>
  <c r="F195" i="4"/>
  <c r="G195" i="4" s="1"/>
  <c r="F49" i="2"/>
  <c r="G49" i="2" s="1"/>
  <c r="G43" i="2"/>
  <c r="F42" i="4"/>
  <c r="G42" i="4" s="1"/>
  <c r="J33" i="5"/>
  <c r="J34" i="5"/>
  <c r="E76" i="4"/>
  <c r="M17" i="2" s="1"/>
  <c r="N17" i="2" s="1"/>
  <c r="J37" i="5"/>
  <c r="J35" i="5"/>
  <c r="M21" i="2"/>
  <c r="N21" i="2" s="1"/>
  <c r="J36" i="5"/>
  <c r="E180" i="4"/>
  <c r="E271" i="4" l="1"/>
  <c r="E270" i="4" s="1"/>
  <c r="E4" i="4" s="1"/>
  <c r="L38" i="2"/>
  <c r="L37" i="2" s="1"/>
  <c r="L36" i="2" s="1"/>
  <c r="D25" i="1" s="1"/>
  <c r="E25" i="1" s="1"/>
  <c r="J43" i="5"/>
  <c r="E60" i="5"/>
  <c r="E64" i="5" s="1"/>
  <c r="E65" i="5" s="1"/>
  <c r="J40" i="5"/>
  <c r="F60" i="5"/>
  <c r="F64" i="5" s="1"/>
  <c r="F65" i="5" s="1"/>
  <c r="L27" i="2"/>
  <c r="E216" i="4"/>
  <c r="E215" i="4" s="1"/>
  <c r="L12" i="2"/>
  <c r="G34" i="4"/>
  <c r="L8" i="2"/>
  <c r="L7" i="2" s="1"/>
  <c r="M11" i="2"/>
  <c r="N11" i="2" s="1"/>
  <c r="F272" i="4"/>
  <c r="G272" i="4" s="1"/>
  <c r="F92" i="4"/>
  <c r="G92" i="4" s="1"/>
  <c r="I23" i="5"/>
  <c r="J10" i="5"/>
  <c r="I63" i="5" s="1"/>
  <c r="I65" i="5" s="1"/>
  <c r="E61" i="3"/>
  <c r="E22" i="2" s="1"/>
  <c r="H10" i="5"/>
  <c r="F46" i="2"/>
  <c r="G46" i="2" s="1"/>
  <c r="F45" i="2"/>
  <c r="G45" i="2" s="1"/>
  <c r="F6" i="4"/>
  <c r="G6" i="4" s="1"/>
  <c r="F42" i="2"/>
  <c r="G42" i="2" s="1"/>
  <c r="M14" i="2"/>
  <c r="N14" i="2" s="1"/>
  <c r="M15" i="2"/>
  <c r="N15" i="2" s="1"/>
  <c r="N24" i="2"/>
  <c r="M22" i="2"/>
  <c r="N22" i="2" s="1"/>
  <c r="M20" i="2"/>
  <c r="N20" i="2" s="1"/>
  <c r="M12" i="2"/>
  <c r="N12" i="2" s="1"/>
  <c r="M13" i="2"/>
  <c r="N13" i="2" s="1"/>
  <c r="J3" i="5"/>
  <c r="J27" i="5"/>
  <c r="J60" i="5" s="1"/>
  <c r="N57" i="2"/>
  <c r="H60" i="5"/>
  <c r="H64" i="5" s="1"/>
  <c r="J46" i="5"/>
  <c r="F93" i="4"/>
  <c r="G93" i="4" s="1"/>
  <c r="C23" i="1"/>
  <c r="F76" i="4"/>
  <c r="G76" i="4" s="1"/>
  <c r="F15" i="4"/>
  <c r="G15" i="4" s="1"/>
  <c r="F217" i="4"/>
  <c r="G217" i="4" s="1"/>
  <c r="F61" i="3"/>
  <c r="G61" i="3" s="1"/>
  <c r="F136" i="4"/>
  <c r="G136" i="4" s="1"/>
  <c r="C60" i="5"/>
  <c r="C64" i="5" s="1"/>
  <c r="F180" i="4"/>
  <c r="G180" i="4" s="1"/>
  <c r="F13" i="2"/>
  <c r="G13" i="2" s="1"/>
  <c r="F16" i="2"/>
  <c r="G16" i="2" s="1"/>
  <c r="L26" i="2" l="1"/>
  <c r="L25" i="2" s="1"/>
  <c r="D24" i="1" s="1"/>
  <c r="E24" i="1" s="1"/>
  <c r="M27" i="2"/>
  <c r="N27" i="2" s="1"/>
  <c r="L6" i="2"/>
  <c r="D23" i="1"/>
  <c r="D22" i="1" s="1"/>
  <c r="E22" i="1" s="1"/>
  <c r="C65" i="5"/>
  <c r="F4" i="3"/>
  <c r="G4" i="3" s="1"/>
  <c r="M38" i="2"/>
  <c r="N38" i="2" s="1"/>
  <c r="H23" i="5"/>
  <c r="H63" i="5" s="1"/>
  <c r="H65" i="5" s="1"/>
  <c r="F22" i="2"/>
  <c r="M37" i="2"/>
  <c r="N37" i="2" s="1"/>
  <c r="M9" i="2"/>
  <c r="N9" i="2" s="1"/>
  <c r="F5" i="4"/>
  <c r="G5" i="4" s="1"/>
  <c r="M36" i="2"/>
  <c r="N36" i="2" s="1"/>
  <c r="F41" i="2"/>
  <c r="G41" i="2" s="1"/>
  <c r="M23" i="2"/>
  <c r="N23" i="2" s="1"/>
  <c r="M19" i="2"/>
  <c r="N19" i="2" s="1"/>
  <c r="F270" i="4"/>
  <c r="G270" i="4" s="1"/>
  <c r="N67" i="2"/>
  <c r="F271" i="4"/>
  <c r="G271" i="4" s="1"/>
  <c r="F15" i="2"/>
  <c r="G15" i="2" s="1"/>
  <c r="F8" i="2"/>
  <c r="G8" i="2" s="1"/>
  <c r="E23" i="1" l="1"/>
  <c r="F21" i="2"/>
  <c r="G21" i="2" s="1"/>
  <c r="F44" i="2"/>
  <c r="G44" i="2" s="1"/>
  <c r="F40" i="2"/>
  <c r="G40" i="2" s="1"/>
  <c r="M41" i="2"/>
  <c r="N41" i="2" s="1"/>
  <c r="F14" i="2"/>
  <c r="G14" i="2" s="1"/>
  <c r="F7" i="2"/>
  <c r="G7" i="2" s="1"/>
  <c r="F20" i="2" l="1"/>
  <c r="G20" i="2" s="1"/>
  <c r="M18" i="2"/>
  <c r="N18" i="2" s="1"/>
  <c r="M40" i="2"/>
  <c r="N40" i="2" s="1"/>
  <c r="M8" i="2" l="1"/>
  <c r="N8" i="2" s="1"/>
  <c r="M7" i="2" l="1"/>
  <c r="N7" i="2" s="1"/>
  <c r="N68" i="2" l="1"/>
  <c r="E31" i="1" l="1"/>
  <c r="J23" i="5" l="1"/>
  <c r="B23" i="5" l="1"/>
  <c r="B63" i="5" s="1"/>
  <c r="J63" i="5" l="1"/>
  <c r="B65" i="5"/>
  <c r="F19" i="2"/>
  <c r="G19" i="2" s="1"/>
  <c r="F17" i="2"/>
  <c r="G17" i="2" s="1"/>
  <c r="G18" i="2" l="1"/>
  <c r="F6" i="2"/>
  <c r="G6" i="2" s="1"/>
  <c r="G60" i="5" l="1"/>
  <c r="G64" i="5" s="1"/>
  <c r="M29" i="2"/>
  <c r="G65" i="5" l="1"/>
  <c r="J65" i="5" s="1"/>
  <c r="J64" i="5"/>
  <c r="N29" i="2"/>
  <c r="M39" i="2"/>
  <c r="N39" i="2" s="1"/>
  <c r="M26" i="2" l="1"/>
  <c r="N26" i="2" s="1"/>
  <c r="F216" i="4"/>
  <c r="G216" i="4" s="1"/>
  <c r="F215" i="4" l="1"/>
  <c r="G215" i="4" s="1"/>
  <c r="F4" i="4"/>
  <c r="G4" i="4" s="1"/>
  <c r="M25" i="2"/>
  <c r="N25" i="2" s="1"/>
  <c r="M6" i="2"/>
  <c r="N6" i="2" s="1"/>
</calcChain>
</file>

<file path=xl/sharedStrings.xml><?xml version="1.0" encoding="utf-8"?>
<sst xmlns="http://schemas.openxmlformats.org/spreadsheetml/2006/main" count="935" uniqueCount="405">
  <si>
    <t>예     산     총     칙</t>
  </si>
  <si>
    <t>예 산 산  출  내  역</t>
  </si>
  <si>
    <t>(재원별 예산 배정 총괄)</t>
  </si>
  <si>
    <t xml:space="preserve"> 보조금(자본보조) 소계</t>
  </si>
  <si>
    <t>(재원별 세입 예산 배정)</t>
  </si>
  <si>
    <t>(재원별 세출 예산 배정)</t>
  </si>
  <si>
    <t xml:space="preserve"> </t>
  </si>
  <si>
    <t>증,감</t>
  </si>
  <si>
    <t>인건비</t>
  </si>
  <si>
    <t>시설비</t>
  </si>
  <si>
    <t>월,회</t>
  </si>
  <si>
    <t>잡수입</t>
  </si>
  <si>
    <t>단가</t>
  </si>
  <si>
    <t>제수당</t>
  </si>
  <si>
    <t>운영비</t>
  </si>
  <si>
    <t>내역</t>
  </si>
  <si>
    <t>증 감</t>
  </si>
  <si>
    <t>여 비</t>
  </si>
  <si>
    <t>사업비</t>
  </si>
  <si>
    <t>건,명</t>
  </si>
  <si>
    <t>목</t>
  </si>
  <si>
    <t>급여</t>
  </si>
  <si>
    <t>비율</t>
  </si>
  <si>
    <t>금액</t>
  </si>
  <si>
    <t>이월금</t>
  </si>
  <si>
    <t>과목</t>
  </si>
  <si>
    <t>잡지출</t>
  </si>
  <si>
    <t>차량비</t>
  </si>
  <si>
    <t>항</t>
  </si>
  <si>
    <t>세출</t>
  </si>
  <si>
    <t>회의비</t>
  </si>
  <si>
    <t>계</t>
  </si>
  <si>
    <t>세입</t>
  </si>
  <si>
    <t>관</t>
  </si>
  <si>
    <t>구분</t>
  </si>
  <si>
    <t>자부담</t>
  </si>
  <si>
    <t>잔액</t>
  </si>
  <si>
    <t>사무비</t>
  </si>
  <si>
    <t>여비</t>
  </si>
  <si>
    <t>예비비</t>
  </si>
  <si>
    <t>[ 총 괄 ]-1</t>
  </si>
  <si>
    <t>[ 총 괄 ]-2</t>
  </si>
  <si>
    <t>세       출</t>
  </si>
  <si>
    <t>세         입</t>
  </si>
  <si>
    <t>기타예금이자수입</t>
  </si>
  <si>
    <t>후원금(지정)소계</t>
  </si>
  <si>
    <t>퇴직금및퇴직적립금</t>
  </si>
  <si>
    <t>후원금(비지정)소계</t>
  </si>
  <si>
    <t>후원금(비지정) 소계</t>
  </si>
  <si>
    <t>전년도이월금(후원금)</t>
  </si>
  <si>
    <t>후원금(지정) 소계</t>
  </si>
  <si>
    <t>사회보험부담금</t>
  </si>
  <si>
    <t>시설장비유지비</t>
  </si>
  <si>
    <t>재산조성비</t>
  </si>
  <si>
    <t>제 2 조</t>
  </si>
  <si>
    <t>업무추진비</t>
  </si>
  <si>
    <t>비지정후원금</t>
  </si>
  <si>
    <t>지정후원금</t>
  </si>
  <si>
    <t>[세입]-1</t>
  </si>
  <si>
    <t>기타잡수입</t>
  </si>
  <si>
    <t>수용비및수수료</t>
  </si>
  <si>
    <t>총     계</t>
  </si>
  <si>
    <t>총    계</t>
  </si>
  <si>
    <t>제 1 조</t>
  </si>
  <si>
    <t>기관운영비</t>
  </si>
  <si>
    <t>전년도이월금</t>
  </si>
  <si>
    <t>[세출]-1</t>
  </si>
  <si>
    <t>자산취득비</t>
  </si>
  <si>
    <t>과   목</t>
  </si>
  <si>
    <t>보조금수입</t>
  </si>
  <si>
    <t>세  입</t>
  </si>
  <si>
    <t>불용품매각대</t>
  </si>
  <si>
    <t>비  고</t>
  </si>
  <si>
    <t>과년도수입</t>
  </si>
  <si>
    <t>자부담소계</t>
  </si>
  <si>
    <t>보조금소계</t>
  </si>
  <si>
    <t>기타운영비</t>
  </si>
  <si>
    <t>후원금수입</t>
  </si>
  <si>
    <t>자부담 소계</t>
  </si>
  <si>
    <t>일용잡금</t>
  </si>
  <si>
    <t>일용잡급</t>
  </si>
  <si>
    <t>시군구보조금</t>
  </si>
  <si>
    <t>증  감</t>
  </si>
  <si>
    <t>세  출</t>
  </si>
  <si>
    <t>과  목</t>
  </si>
  <si>
    <t>[세출]-2</t>
  </si>
  <si>
    <t>제 6 조</t>
    <phoneticPr fontId="24" type="noConversion"/>
  </si>
  <si>
    <t>입소자부담금수입</t>
    <phoneticPr fontId="24" type="noConversion"/>
  </si>
  <si>
    <t>입소비용</t>
    <phoneticPr fontId="24" type="noConversion"/>
  </si>
  <si>
    <t>운영비</t>
    <phoneticPr fontId="24" type="noConversion"/>
  </si>
  <si>
    <t>생계비</t>
    <phoneticPr fontId="24" type="noConversion"/>
  </si>
  <si>
    <t>수용기관경비</t>
    <phoneticPr fontId="24" type="noConversion"/>
  </si>
  <si>
    <t>운영비</t>
    <phoneticPr fontId="24" type="noConversion"/>
  </si>
  <si>
    <t>수용기관경비</t>
    <phoneticPr fontId="24" type="noConversion"/>
  </si>
  <si>
    <t>생계비</t>
    <phoneticPr fontId="24" type="noConversion"/>
  </si>
  <si>
    <t>국민연금</t>
    <phoneticPr fontId="24" type="noConversion"/>
  </si>
  <si>
    <t>고용보험</t>
    <phoneticPr fontId="24" type="noConversion"/>
  </si>
  <si>
    <t>법인전입금</t>
    <phoneticPr fontId="24" type="noConversion"/>
  </si>
  <si>
    <t>법인전입금</t>
    <phoneticPr fontId="24" type="noConversion"/>
  </si>
  <si>
    <t>후원금전입금</t>
    <phoneticPr fontId="24" type="noConversion"/>
  </si>
  <si>
    <t>법인전입후원금</t>
    <phoneticPr fontId="24" type="noConversion"/>
  </si>
  <si>
    <t>후원금(지정)소계</t>
    <phoneticPr fontId="24" type="noConversion"/>
  </si>
  <si>
    <t>후원금(비지정)소계</t>
    <phoneticPr fontId="24" type="noConversion"/>
  </si>
  <si>
    <t>퇴직적립금</t>
    <phoneticPr fontId="24" type="noConversion"/>
  </si>
  <si>
    <t>직책보조비</t>
    <phoneticPr fontId="24" type="noConversion"/>
  </si>
  <si>
    <t>장기요양보험</t>
    <phoneticPr fontId="24" type="noConversion"/>
  </si>
  <si>
    <t>건강보험</t>
    <phoneticPr fontId="24" type="noConversion"/>
  </si>
  <si>
    <t>산재보험</t>
    <phoneticPr fontId="24" type="noConversion"/>
  </si>
  <si>
    <t>의료비</t>
    <phoneticPr fontId="24" type="noConversion"/>
  </si>
  <si>
    <t>[세출]-3</t>
    <phoneticPr fontId="24" type="noConversion"/>
  </si>
  <si>
    <t>[세출]-4</t>
    <phoneticPr fontId="24" type="noConversion"/>
  </si>
  <si>
    <t>[세출]-5</t>
    <phoneticPr fontId="24" type="noConversion"/>
  </si>
  <si>
    <t>[세출]-11</t>
    <phoneticPr fontId="24" type="noConversion"/>
  </si>
  <si>
    <t>[세출]-6</t>
    <phoneticPr fontId="24" type="noConversion"/>
  </si>
  <si>
    <t>[세출]-8</t>
    <phoneticPr fontId="24" type="noConversion"/>
  </si>
  <si>
    <t>[세출]-9</t>
    <phoneticPr fontId="24" type="noConversion"/>
  </si>
  <si>
    <t>[세출]-10</t>
    <phoneticPr fontId="24" type="noConversion"/>
  </si>
  <si>
    <t>의료비</t>
    <phoneticPr fontId="24" type="noConversion"/>
  </si>
  <si>
    <t>프로그램사업비</t>
    <phoneticPr fontId="24" type="noConversion"/>
  </si>
  <si>
    <t>[세입]-2</t>
    <phoneticPr fontId="24" type="noConversion"/>
  </si>
  <si>
    <t>[세입]-3</t>
    <phoneticPr fontId="24" type="noConversion"/>
  </si>
  <si>
    <t>[세입]-4</t>
    <phoneticPr fontId="24" type="noConversion"/>
  </si>
  <si>
    <t>[세입]-5</t>
    <phoneticPr fontId="24" type="noConversion"/>
  </si>
  <si>
    <t>[세입]-6</t>
    <phoneticPr fontId="24" type="noConversion"/>
  </si>
  <si>
    <t>후원금이월금</t>
    <phoneticPr fontId="24" type="noConversion"/>
  </si>
  <si>
    <t xml:space="preserve">  총 세입액은 </t>
    <phoneticPr fontId="24" type="noConversion"/>
  </si>
  <si>
    <t>총 세출액은</t>
    <phoneticPr fontId="24" type="noConversion"/>
  </si>
  <si>
    <t>1. 세입 세출의 명세는 세입 세출 예산서와 같다.</t>
    <phoneticPr fontId="24" type="noConversion"/>
  </si>
  <si>
    <t>2. 세입의 주요재원은 다음과 같다                                               (단위:천원)</t>
    <phoneticPr fontId="24" type="noConversion"/>
  </si>
  <si>
    <t>3. 세출의 내용은 다음과 같다.                                                  (단위:천원)</t>
    <phoneticPr fontId="24" type="noConversion"/>
  </si>
  <si>
    <t>제 3 조</t>
    <phoneticPr fontId="24" type="noConversion"/>
  </si>
  <si>
    <t>세입예산은 관,항,목의 예산을 초과하여 수납할 수 있으며 내역에 명시되지 않은 수입은 기타수입
으로 조치한다.</t>
    <phoneticPr fontId="24" type="noConversion"/>
  </si>
  <si>
    <t>제 4 조</t>
    <phoneticPr fontId="24" type="noConversion"/>
  </si>
  <si>
    <t>세입에 의하여 지출되는 제세공과금은 예산에 불구하고 초과 계리 할 수 있다</t>
    <phoneticPr fontId="24" type="noConversion"/>
  </si>
  <si>
    <t>제 5 조</t>
    <phoneticPr fontId="24" type="noConversion"/>
  </si>
  <si>
    <t>국가 또는 지자체로부터 교부된 보조금 및 수익자 부담경비 등은 추가경정예산 성립 이전에 사용할 수 있으며, 이는 차기 추가경정예산에 반영하여야 한다.</t>
    <phoneticPr fontId="24" type="noConversion"/>
  </si>
  <si>
    <t>제 7 조</t>
    <phoneticPr fontId="24" type="noConversion"/>
  </si>
  <si>
    <t>위 사항에 명시되지 않는 사항에 대하여는 사회복지법인 재무회계규칙 제16조에 의거하여 예산을 전용할 수 있다.</t>
    <phoneticPr fontId="24" type="noConversion"/>
  </si>
  <si>
    <t>세출 경비가 부족할 경우에는 사회복지법인 재무회계규칙 제16조에 의거하여 예산을 전용할 수   있다.</t>
    <phoneticPr fontId="24" type="noConversion"/>
  </si>
  <si>
    <t>입소자(이용자)부담금 수입</t>
    <phoneticPr fontId="24" type="noConversion"/>
  </si>
  <si>
    <t>입소(이용)비용 수입</t>
    <phoneticPr fontId="24" type="noConversion"/>
  </si>
  <si>
    <t xml:space="preserve">본인부담금 수입 </t>
    <phoneticPr fontId="24" type="noConversion"/>
  </si>
  <si>
    <t>식재료비 수입</t>
    <phoneticPr fontId="24" type="noConversion"/>
  </si>
  <si>
    <t>식재료비수입</t>
    <phoneticPr fontId="24" type="noConversion"/>
  </si>
  <si>
    <t>본인부담금 
수입</t>
    <phoneticPr fontId="24" type="noConversion"/>
  </si>
  <si>
    <t>보조금 수입</t>
    <phoneticPr fontId="24" type="noConversion"/>
  </si>
  <si>
    <t>보조금수입</t>
    <phoneticPr fontId="24" type="noConversion"/>
  </si>
  <si>
    <t>시군구보조금</t>
    <phoneticPr fontId="24" type="noConversion"/>
  </si>
  <si>
    <t>처우개선비(인건비) 소계</t>
    <phoneticPr fontId="24" type="noConversion"/>
  </si>
  <si>
    <t xml:space="preserve">처우개선비 </t>
    <phoneticPr fontId="24" type="noConversion"/>
  </si>
  <si>
    <t>기초수급자보조금 소계</t>
    <phoneticPr fontId="24" type="noConversion"/>
  </si>
  <si>
    <t xml:space="preserve">기초수급자보조금  </t>
    <phoneticPr fontId="24" type="noConversion"/>
  </si>
  <si>
    <t>상급침실이용료</t>
    <phoneticPr fontId="24" type="noConversion"/>
  </si>
  <si>
    <t>상급침실이용료 수입</t>
    <phoneticPr fontId="24" type="noConversion"/>
  </si>
  <si>
    <t>이미용비</t>
    <phoneticPr fontId="24" type="noConversion"/>
  </si>
  <si>
    <t>이미용비 수입</t>
    <phoneticPr fontId="24" type="noConversion"/>
  </si>
  <si>
    <t>기타비급여수입</t>
    <phoneticPr fontId="24" type="noConversion"/>
  </si>
  <si>
    <t>기타비급여 수입</t>
    <phoneticPr fontId="24" type="noConversion"/>
  </si>
  <si>
    <t>본인부담금 수입 소계</t>
    <phoneticPr fontId="24" type="noConversion"/>
  </si>
  <si>
    <t>식재료비 수입 소계</t>
    <phoneticPr fontId="24" type="noConversion"/>
  </si>
  <si>
    <t>요양급여수입</t>
    <phoneticPr fontId="24" type="noConversion"/>
  </si>
  <si>
    <t>요양급여수입</t>
    <phoneticPr fontId="24" type="noConversion"/>
  </si>
  <si>
    <t>장기요양
급여수입</t>
    <phoneticPr fontId="24" type="noConversion"/>
  </si>
  <si>
    <t>장기요양급여수입 소계</t>
    <phoneticPr fontId="24" type="noConversion"/>
  </si>
  <si>
    <t>차입금</t>
    <phoneticPr fontId="24" type="noConversion"/>
  </si>
  <si>
    <t>금융기관
차입금</t>
    <phoneticPr fontId="24" type="noConversion"/>
  </si>
  <si>
    <t>기타차입금</t>
    <phoneticPr fontId="24" type="noConversion"/>
  </si>
  <si>
    <t xml:space="preserve">금융기관 창입금 수입 </t>
    <phoneticPr fontId="24" type="noConversion"/>
  </si>
  <si>
    <t>기타차입금 수입</t>
    <phoneticPr fontId="24" type="noConversion"/>
  </si>
  <si>
    <t>운영비 소계</t>
    <phoneticPr fontId="24" type="noConversion"/>
  </si>
  <si>
    <t>직원식재료비수입</t>
    <phoneticPr fontId="24" type="noConversion"/>
  </si>
  <si>
    <t>본인부담금수입</t>
    <phoneticPr fontId="24" type="noConversion"/>
  </si>
  <si>
    <t>식재료비수입</t>
    <phoneticPr fontId="24" type="noConversion"/>
  </si>
  <si>
    <t>상급병실이용료</t>
    <phoneticPr fontId="24" type="noConversion"/>
  </si>
  <si>
    <t>이미용비</t>
    <phoneticPr fontId="24" type="noConversion"/>
  </si>
  <si>
    <t>식재료비</t>
    <phoneticPr fontId="24" type="noConversion"/>
  </si>
  <si>
    <t>과년도수입</t>
    <phoneticPr fontId="24" type="noConversion"/>
  </si>
  <si>
    <t>기타비급여수입</t>
    <phoneticPr fontId="24" type="noConversion"/>
  </si>
  <si>
    <t>처우개선비</t>
    <phoneticPr fontId="24" type="noConversion"/>
  </si>
  <si>
    <t>기초수급보조금</t>
    <phoneticPr fontId="24" type="noConversion"/>
  </si>
  <si>
    <t>장기요양보험수입</t>
    <phoneticPr fontId="24" type="noConversion"/>
  </si>
  <si>
    <t>가산금수입</t>
    <phoneticPr fontId="24" type="noConversion"/>
  </si>
  <si>
    <t>차입금</t>
    <phoneticPr fontId="24" type="noConversion"/>
  </si>
  <si>
    <t>가산금수입</t>
    <phoneticPr fontId="24" type="noConversion"/>
  </si>
  <si>
    <t>금융기관차입금</t>
    <phoneticPr fontId="24" type="noConversion"/>
  </si>
  <si>
    <t>기타차입금</t>
    <phoneticPr fontId="24" type="noConversion"/>
  </si>
  <si>
    <t>본인부담금 소계</t>
    <phoneticPr fontId="24" type="noConversion"/>
  </si>
  <si>
    <t>장기요양 소계</t>
    <phoneticPr fontId="24" type="noConversion"/>
  </si>
  <si>
    <t>직원식재료비수입</t>
    <phoneticPr fontId="24" type="noConversion"/>
  </si>
  <si>
    <t>처우개선비(인건비) 소계</t>
    <phoneticPr fontId="24" type="noConversion"/>
  </si>
  <si>
    <t>종사자특별수당</t>
    <phoneticPr fontId="24" type="noConversion"/>
  </si>
  <si>
    <t>운영비</t>
    <phoneticPr fontId="24" type="noConversion"/>
  </si>
  <si>
    <t>운영비 (인건비) 소계</t>
    <phoneticPr fontId="24" type="noConversion"/>
  </si>
  <si>
    <t>운영비</t>
    <phoneticPr fontId="24" type="noConversion"/>
  </si>
  <si>
    <t>운영비(인건비) 소계</t>
    <phoneticPr fontId="24" type="noConversion"/>
  </si>
  <si>
    <t>운영비 소계</t>
    <phoneticPr fontId="24" type="noConversion"/>
  </si>
  <si>
    <t>운영비 (인건비) 소계</t>
    <phoneticPr fontId="24" type="noConversion"/>
  </si>
  <si>
    <t>운영비 소계</t>
    <phoneticPr fontId="24" type="noConversion"/>
  </si>
  <si>
    <t>공공요금 및 각종
 세금공과금</t>
    <phoneticPr fontId="24" type="noConversion"/>
  </si>
  <si>
    <t>차량 주유비</t>
    <phoneticPr fontId="24" type="noConversion"/>
  </si>
  <si>
    <t>차량 소모품 구입비</t>
    <phoneticPr fontId="24" type="noConversion"/>
  </si>
  <si>
    <t>차량 정비비</t>
    <phoneticPr fontId="24" type="noConversion"/>
  </si>
  <si>
    <t xml:space="preserve"> 운영비  소계</t>
    <phoneticPr fontId="24" type="noConversion"/>
  </si>
  <si>
    <t>식재료비</t>
    <phoneticPr fontId="24" type="noConversion"/>
  </si>
  <si>
    <t>운영비소계</t>
    <phoneticPr fontId="24" type="noConversion"/>
  </si>
  <si>
    <t>장의비</t>
    <phoneticPr fontId="24" type="noConversion"/>
  </si>
  <si>
    <t>장의비</t>
    <phoneticPr fontId="24" type="noConversion"/>
  </si>
  <si>
    <t>프로그램사업비</t>
    <phoneticPr fontId="24" type="noConversion"/>
  </si>
  <si>
    <t>프로그램사업비</t>
    <phoneticPr fontId="24" type="noConversion"/>
  </si>
  <si>
    <t>외부강사료</t>
    <phoneticPr fontId="24" type="noConversion"/>
  </si>
  <si>
    <t>생일잔치준비</t>
    <phoneticPr fontId="24" type="noConversion"/>
  </si>
  <si>
    <t>지역사회행사</t>
    <phoneticPr fontId="24" type="noConversion"/>
  </si>
  <si>
    <t>프로그램 교재 및 교구구입</t>
    <phoneticPr fontId="24" type="noConversion"/>
  </si>
  <si>
    <t>자부담 소계</t>
    <phoneticPr fontId="24" type="noConversion"/>
  </si>
  <si>
    <t>식재료비 소계</t>
    <phoneticPr fontId="24" type="noConversion"/>
  </si>
  <si>
    <t>보조금(기초장수급) 소계</t>
    <phoneticPr fontId="24" type="noConversion"/>
  </si>
  <si>
    <t>복지용구취득비</t>
    <phoneticPr fontId="24" type="noConversion"/>
  </si>
  <si>
    <t>대여용구 취득비</t>
    <phoneticPr fontId="24" type="noConversion"/>
  </si>
  <si>
    <t>판매용구 취득비</t>
    <phoneticPr fontId="24" type="noConversion"/>
  </si>
  <si>
    <t>대여용구취득비</t>
    <phoneticPr fontId="24" type="noConversion"/>
  </si>
  <si>
    <t>판매용구취득비</t>
    <phoneticPr fontId="24" type="noConversion"/>
  </si>
  <si>
    <t>법인회계 전출금</t>
    <phoneticPr fontId="24" type="noConversion"/>
  </si>
  <si>
    <t>기타 전출금</t>
    <phoneticPr fontId="24" type="noConversion"/>
  </si>
  <si>
    <t>전출금</t>
    <phoneticPr fontId="24" type="noConversion"/>
  </si>
  <si>
    <t>법인회계
전출금</t>
    <phoneticPr fontId="24" type="noConversion"/>
  </si>
  <si>
    <t>기타 전출금</t>
    <phoneticPr fontId="24" type="noConversion"/>
  </si>
  <si>
    <t>과년도지출</t>
    <phoneticPr fontId="24" type="noConversion"/>
  </si>
  <si>
    <t>과년도지출</t>
    <phoneticPr fontId="24" type="noConversion"/>
  </si>
  <si>
    <t>과년도지출</t>
    <phoneticPr fontId="24" type="noConversion"/>
  </si>
  <si>
    <t>원금상환금</t>
    <phoneticPr fontId="24" type="noConversion"/>
  </si>
  <si>
    <t>이자지불금</t>
    <phoneticPr fontId="24" type="noConversion"/>
  </si>
  <si>
    <t>잡지출</t>
    <phoneticPr fontId="24" type="noConversion"/>
  </si>
  <si>
    <t>상환금</t>
    <phoneticPr fontId="24" type="noConversion"/>
  </si>
  <si>
    <t>부채상환금</t>
    <phoneticPr fontId="24" type="noConversion"/>
  </si>
  <si>
    <t>이자지불금</t>
    <phoneticPr fontId="24" type="noConversion"/>
  </si>
  <si>
    <t>잡지출</t>
    <phoneticPr fontId="24" type="noConversion"/>
  </si>
  <si>
    <t>예비비 및 기타</t>
    <phoneticPr fontId="24" type="noConversion"/>
  </si>
  <si>
    <t>반환금</t>
    <phoneticPr fontId="24" type="noConversion"/>
  </si>
  <si>
    <t>보조금 소계</t>
    <phoneticPr fontId="24" type="noConversion"/>
  </si>
  <si>
    <t>운영충당적립금</t>
    <phoneticPr fontId="24" type="noConversion"/>
  </si>
  <si>
    <t>반환금</t>
    <phoneticPr fontId="24" type="noConversion"/>
  </si>
  <si>
    <t>운영충당적립금</t>
    <phoneticPr fontId="24" type="noConversion"/>
  </si>
  <si>
    <t>시설환경개선준비금</t>
    <phoneticPr fontId="24" type="noConversion"/>
  </si>
  <si>
    <t xml:space="preserve">시설환경개선
준비금 </t>
    <phoneticPr fontId="24" type="noConversion"/>
  </si>
  <si>
    <t>상급침실이용료</t>
    <phoneticPr fontId="24" type="noConversion"/>
  </si>
  <si>
    <t>이미용비</t>
    <phoneticPr fontId="24" type="noConversion"/>
  </si>
  <si>
    <t>기타비급여수입</t>
    <phoneticPr fontId="24" type="noConversion"/>
  </si>
  <si>
    <t>본인부담금수입</t>
    <phoneticPr fontId="24" type="noConversion"/>
  </si>
  <si>
    <t>시군구보조금</t>
    <phoneticPr fontId="24" type="noConversion"/>
  </si>
  <si>
    <t>요양급여수입</t>
    <phoneticPr fontId="24" type="noConversion"/>
  </si>
  <si>
    <t>장기요양급여수입</t>
    <phoneticPr fontId="24" type="noConversion"/>
  </si>
  <si>
    <t>가산금 수입</t>
    <phoneticPr fontId="24" type="noConversion"/>
  </si>
  <si>
    <t>가산금 수입 소계</t>
    <phoneticPr fontId="24" type="noConversion"/>
  </si>
  <si>
    <t>차입금</t>
    <phoneticPr fontId="24" type="noConversion"/>
  </si>
  <si>
    <t>차입금</t>
    <phoneticPr fontId="24" type="noConversion"/>
  </si>
  <si>
    <t>기타차입금</t>
    <phoneticPr fontId="24" type="noConversion"/>
  </si>
  <si>
    <t>전입금</t>
    <phoneticPr fontId="24" type="noConversion"/>
  </si>
  <si>
    <t>전입금</t>
    <phoneticPr fontId="24" type="noConversion"/>
  </si>
  <si>
    <t>법인전입금</t>
    <phoneticPr fontId="24" type="noConversion"/>
  </si>
  <si>
    <t>후원금전입금</t>
    <phoneticPr fontId="24" type="noConversion"/>
  </si>
  <si>
    <t>이월금</t>
    <phoneticPr fontId="24" type="noConversion"/>
  </si>
  <si>
    <t>직원식재료비수입</t>
    <phoneticPr fontId="24" type="noConversion"/>
  </si>
  <si>
    <t>급 여</t>
    <phoneticPr fontId="24" type="noConversion"/>
  </si>
  <si>
    <t>각종수당</t>
    <phoneticPr fontId="24" type="noConversion"/>
  </si>
  <si>
    <t>각종수당</t>
    <phoneticPr fontId="24" type="noConversion"/>
  </si>
  <si>
    <t>사회보험부담금</t>
    <phoneticPr fontId="24" type="noConversion"/>
  </si>
  <si>
    <t>자부담 소계</t>
    <phoneticPr fontId="24" type="noConversion"/>
  </si>
  <si>
    <t>퇴직적립금및
퇴직적립금</t>
    <phoneticPr fontId="24" type="noConversion"/>
  </si>
  <si>
    <t>자부담 (인건비) 소계</t>
    <phoneticPr fontId="24" type="noConversion"/>
  </si>
  <si>
    <t>기관운영비</t>
    <phoneticPr fontId="24" type="noConversion"/>
  </si>
  <si>
    <t>직책보조비</t>
    <phoneticPr fontId="24" type="noConversion"/>
  </si>
  <si>
    <t>공공요금 및 각종 
세금공과금</t>
    <phoneticPr fontId="24" type="noConversion"/>
  </si>
  <si>
    <t>차량비</t>
    <phoneticPr fontId="24" type="noConversion"/>
  </si>
  <si>
    <t>임차료</t>
    <phoneticPr fontId="24" type="noConversion"/>
  </si>
  <si>
    <t>공공요금 및 각종
세금과공과금</t>
    <phoneticPr fontId="24" type="noConversion"/>
  </si>
  <si>
    <t>기타운영비</t>
    <phoneticPr fontId="24" type="noConversion"/>
  </si>
  <si>
    <t>세         출</t>
    <phoneticPr fontId="24" type="noConversion"/>
  </si>
  <si>
    <t>수용기관경비</t>
    <phoneticPr fontId="24" type="noConversion"/>
  </si>
  <si>
    <t>의료비</t>
    <phoneticPr fontId="24" type="noConversion"/>
  </si>
  <si>
    <t>장의비</t>
    <phoneticPr fontId="24" type="noConversion"/>
  </si>
  <si>
    <t>보장용구취득비</t>
    <phoneticPr fontId="24" type="noConversion"/>
  </si>
  <si>
    <t>대여용구 취득비</t>
    <phoneticPr fontId="24" type="noConversion"/>
  </si>
  <si>
    <t>전출금</t>
    <phoneticPr fontId="24" type="noConversion"/>
  </si>
  <si>
    <t>전출금</t>
    <phoneticPr fontId="24" type="noConversion"/>
  </si>
  <si>
    <t>법인회계 전출금</t>
    <phoneticPr fontId="24" type="noConversion"/>
  </si>
  <si>
    <t>과년도 지출</t>
    <phoneticPr fontId="24" type="noConversion"/>
  </si>
  <si>
    <t>과년도지출</t>
    <phoneticPr fontId="24" type="noConversion"/>
  </si>
  <si>
    <t>과년도 지출</t>
    <phoneticPr fontId="24" type="noConversion"/>
  </si>
  <si>
    <t>상환금</t>
    <phoneticPr fontId="24" type="noConversion"/>
  </si>
  <si>
    <t>부채상환금</t>
    <phoneticPr fontId="24" type="noConversion"/>
  </si>
  <si>
    <t>원금상환금</t>
    <phoneticPr fontId="24" type="noConversion"/>
  </si>
  <si>
    <t>이자지불금</t>
    <phoneticPr fontId="24" type="noConversion"/>
  </si>
  <si>
    <t>잡지출</t>
    <phoneticPr fontId="24" type="noConversion"/>
  </si>
  <si>
    <t>예비비 및 기타</t>
    <phoneticPr fontId="24" type="noConversion"/>
  </si>
  <si>
    <t>예비비</t>
    <phoneticPr fontId="24" type="noConversion"/>
  </si>
  <si>
    <t>반환금</t>
    <phoneticPr fontId="24" type="noConversion"/>
  </si>
  <si>
    <t>적립금 및 준비금</t>
    <phoneticPr fontId="24" type="noConversion"/>
  </si>
  <si>
    <t>운영충당적립금 및 환경개선준비금</t>
    <phoneticPr fontId="24" type="noConversion"/>
  </si>
  <si>
    <t>운영충당적립금</t>
    <phoneticPr fontId="24" type="noConversion"/>
  </si>
  <si>
    <t>시설환경개선준비금</t>
    <phoneticPr fontId="24" type="noConversion"/>
  </si>
  <si>
    <t>기타전출금</t>
    <phoneticPr fontId="24" type="noConversion"/>
  </si>
  <si>
    <t>입소자부담금수입</t>
    <phoneticPr fontId="24" type="noConversion"/>
  </si>
  <si>
    <t>예비비및기타</t>
    <phoneticPr fontId="24" type="noConversion"/>
  </si>
  <si>
    <t>적립금 및 준비금</t>
    <phoneticPr fontId="24" type="noConversion"/>
  </si>
  <si>
    <t>아리랑요양원</t>
    <phoneticPr fontId="24" type="noConversion"/>
  </si>
  <si>
    <t xml:space="preserve"> </t>
    <phoneticPr fontId="24" type="noConversion"/>
  </si>
  <si>
    <t xml:space="preserve"> </t>
    <phoneticPr fontId="24" type="noConversion"/>
  </si>
  <si>
    <t>전출금</t>
    <phoneticPr fontId="24" type="noConversion"/>
  </si>
  <si>
    <t>원금상환금</t>
    <phoneticPr fontId="24" type="noConversion"/>
  </si>
  <si>
    <t>잡지출</t>
    <phoneticPr fontId="24" type="noConversion"/>
  </si>
  <si>
    <t>예비비</t>
    <phoneticPr fontId="24" type="noConversion"/>
  </si>
  <si>
    <t>적립금 및 준비금</t>
    <phoneticPr fontId="24" type="noConversion"/>
  </si>
  <si>
    <t>운영충당 적립금 및 환경개선준비금</t>
    <phoneticPr fontId="24" type="noConversion"/>
  </si>
  <si>
    <t>자본보조금</t>
    <phoneticPr fontId="24" type="noConversion"/>
  </si>
  <si>
    <t>자본보조금</t>
    <phoneticPr fontId="24" type="noConversion"/>
  </si>
  <si>
    <t>운영비 소계</t>
    <phoneticPr fontId="24" type="noConversion"/>
  </si>
  <si>
    <t>자부담 소계</t>
    <phoneticPr fontId="24" type="noConversion"/>
  </si>
  <si>
    <t>2등급</t>
    <phoneticPr fontId="24" type="noConversion"/>
  </si>
  <si>
    <t>1등급</t>
    <phoneticPr fontId="24" type="noConversion"/>
  </si>
  <si>
    <t>식재료비수입</t>
    <phoneticPr fontId="24" type="noConversion"/>
  </si>
  <si>
    <t>직원복지</t>
    <phoneticPr fontId="24" type="noConversion"/>
  </si>
  <si>
    <t>비지정후원금</t>
    <phoneticPr fontId="24" type="noConversion"/>
  </si>
  <si>
    <t>개인</t>
    <phoneticPr fontId="24" type="noConversion"/>
  </si>
  <si>
    <t>전년도이월금</t>
    <phoneticPr fontId="24" type="noConversion"/>
  </si>
  <si>
    <t>식재료비 소계</t>
    <phoneticPr fontId="24" type="noConversion"/>
  </si>
  <si>
    <t>보조금 소계</t>
    <phoneticPr fontId="24" type="noConversion"/>
  </si>
  <si>
    <t>생계비 이자</t>
    <phoneticPr fontId="24" type="noConversion"/>
  </si>
  <si>
    <t>생계비 통장 이자</t>
    <phoneticPr fontId="24" type="noConversion"/>
  </si>
  <si>
    <t>운영비 소계</t>
    <phoneticPr fontId="24" type="noConversion"/>
  </si>
  <si>
    <t>사업용 통장 이자</t>
    <phoneticPr fontId="24" type="noConversion"/>
  </si>
  <si>
    <t>잡수입</t>
    <phoneticPr fontId="24" type="noConversion"/>
  </si>
  <si>
    <t>종사자 급여</t>
    <phoneticPr fontId="24" type="noConversion"/>
  </si>
  <si>
    <t>종사자 급여</t>
    <phoneticPr fontId="24" type="noConversion"/>
  </si>
  <si>
    <t>업무배상보험</t>
    <phoneticPr fontId="24" type="noConversion"/>
  </si>
  <si>
    <t>자동차보험(모닝)</t>
    <phoneticPr fontId="24" type="noConversion"/>
  </si>
  <si>
    <t>자동차보험(카니발)</t>
    <phoneticPr fontId="24" type="noConversion"/>
  </si>
  <si>
    <t>자동차세(모닝</t>
    <phoneticPr fontId="24" type="noConversion"/>
  </si>
  <si>
    <t>자동차세(카니발)</t>
    <phoneticPr fontId="24" type="noConversion"/>
  </si>
  <si>
    <t>기타</t>
    <phoneticPr fontId="24" type="noConversion"/>
  </si>
  <si>
    <t>전기요금(일반)</t>
    <phoneticPr fontId="24" type="noConversion"/>
  </si>
  <si>
    <t>전기요금(심야)</t>
    <phoneticPr fontId="24" type="noConversion"/>
  </si>
  <si>
    <t>수도요금</t>
    <phoneticPr fontId="24" type="noConversion"/>
  </si>
  <si>
    <t>승강기사고배상책임보험</t>
    <phoneticPr fontId="24" type="noConversion"/>
  </si>
  <si>
    <t>통신요금</t>
    <phoneticPr fontId="24" type="noConversion"/>
  </si>
  <si>
    <t>종사자 교육비</t>
    <phoneticPr fontId="24" type="noConversion"/>
  </si>
  <si>
    <t>자본보조금(기능보강) 소계</t>
    <phoneticPr fontId="24" type="noConversion"/>
  </si>
  <si>
    <t>수건</t>
    <phoneticPr fontId="24" type="noConversion"/>
  </si>
  <si>
    <t>위생용품</t>
    <phoneticPr fontId="24" type="noConversion"/>
  </si>
  <si>
    <t>자본보조금</t>
    <phoneticPr fontId="24" type="noConversion"/>
  </si>
  <si>
    <t>후원금</t>
    <phoneticPr fontId="24" type="noConversion"/>
  </si>
  <si>
    <t>자부담</t>
    <phoneticPr fontId="24" type="noConversion"/>
  </si>
  <si>
    <t>지역사회행사</t>
    <phoneticPr fontId="24" type="noConversion"/>
  </si>
  <si>
    <t>보조금</t>
    <phoneticPr fontId="24" type="noConversion"/>
  </si>
  <si>
    <t>후원금</t>
    <phoneticPr fontId="24" type="noConversion"/>
  </si>
  <si>
    <t>수익사업</t>
    <phoneticPr fontId="24" type="noConversion"/>
  </si>
  <si>
    <t>수익사업</t>
    <phoneticPr fontId="24" type="noConversion"/>
  </si>
  <si>
    <t>후원금 수입</t>
    <phoneticPr fontId="24" type="noConversion"/>
  </si>
  <si>
    <t>후원금수입</t>
    <phoneticPr fontId="24" type="noConversion"/>
  </si>
  <si>
    <t>지정후원금</t>
    <phoneticPr fontId="24" type="noConversion"/>
  </si>
  <si>
    <t>비지정후원금</t>
    <phoneticPr fontId="24" type="noConversion"/>
  </si>
  <si>
    <t>후원금수입</t>
    <phoneticPr fontId="24" type="noConversion"/>
  </si>
  <si>
    <t>운영비 소계</t>
    <phoneticPr fontId="24" type="noConversion"/>
  </si>
  <si>
    <t>지정후원금 소계</t>
    <phoneticPr fontId="24" type="noConversion"/>
  </si>
  <si>
    <t>천원이며,</t>
    <phoneticPr fontId="24" type="noConversion"/>
  </si>
  <si>
    <t>천원 이다.</t>
    <phoneticPr fontId="24" type="noConversion"/>
  </si>
  <si>
    <t>식재료비 수입(본인부담금 포함)</t>
    <phoneticPr fontId="24" type="noConversion"/>
  </si>
  <si>
    <t>본인부담금</t>
    <phoneticPr fontId="24" type="noConversion"/>
  </si>
  <si>
    <t>2024년 예산</t>
    <phoneticPr fontId="24" type="noConversion"/>
  </si>
  <si>
    <t>사업비</t>
    <phoneticPr fontId="24" type="noConversion"/>
  </si>
  <si>
    <t>제세공과금 통합</t>
    <phoneticPr fontId="24" type="noConversion"/>
  </si>
  <si>
    <t>프로그램 추진비</t>
    <phoneticPr fontId="24" type="noConversion"/>
  </si>
  <si>
    <t>시설개선준비금</t>
    <phoneticPr fontId="24" type="noConversion"/>
  </si>
  <si>
    <r>
      <rPr>
        <sz val="10"/>
        <color rgb="FFFF0000"/>
        <rFont val="KoPubWorld바탕체 Medium"/>
        <family val="3"/>
        <charset val="129"/>
      </rPr>
      <t xml:space="preserve">2025년 </t>
    </r>
    <r>
      <rPr>
        <sz val="10"/>
        <color rgb="FF000000"/>
        <rFont val="KoPubWorld바탕체 Medium"/>
        <family val="3"/>
        <charset val="129"/>
      </rPr>
      <t>예산</t>
    </r>
    <phoneticPr fontId="24" type="noConversion"/>
  </si>
  <si>
    <t>직원</t>
    <phoneticPr fontId="24" type="noConversion"/>
  </si>
  <si>
    <t>비급여</t>
    <phoneticPr fontId="24" type="noConversion"/>
  </si>
  <si>
    <t>운영충당금</t>
    <phoneticPr fontId="24" type="noConversion"/>
  </si>
  <si>
    <t>시설개선부담금</t>
    <phoneticPr fontId="24" type="noConversion"/>
  </si>
  <si>
    <r>
      <t xml:space="preserve">아리랑요양원 </t>
    </r>
    <r>
      <rPr>
        <b/>
        <sz val="14"/>
        <color rgb="FFFF0000"/>
        <rFont val="KoPubWorld바탕체 Medium"/>
        <family val="3"/>
        <charset val="129"/>
      </rPr>
      <t xml:space="preserve">2025년 </t>
    </r>
    <r>
      <rPr>
        <b/>
        <sz val="14"/>
        <color rgb="FF000000"/>
        <rFont val="KoPubWorld바탕체 Medium"/>
        <family val="3"/>
        <charset val="129"/>
      </rPr>
      <t>세입세출 예산서(총괄)</t>
    </r>
    <phoneticPr fontId="24" type="noConversion"/>
  </si>
  <si>
    <t>수용비 및 수수료</t>
    <phoneticPr fontId="24" type="noConversion"/>
  </si>
  <si>
    <t>협회비  등</t>
    <phoneticPr fontId="24" type="noConversion"/>
  </si>
  <si>
    <t>시설비</t>
    <phoneticPr fontId="24" type="noConversion"/>
  </si>
  <si>
    <t>의약비</t>
    <phoneticPr fontId="24" type="noConversion"/>
  </si>
  <si>
    <t>프로그램 진행비</t>
    <phoneticPr fontId="24" type="noConversion"/>
  </si>
  <si>
    <t>수용비수수료</t>
    <phoneticPr fontId="24" type="noConversion"/>
  </si>
  <si>
    <t xml:space="preserve">식재료비 </t>
    <phoneticPr fontId="24" type="noConversion"/>
  </si>
  <si>
    <t>일용잡급</t>
    <phoneticPr fontId="24" type="noConversion"/>
  </si>
  <si>
    <t>2025년 예산</t>
    <phoneticPr fontId="24" type="noConversion"/>
  </si>
  <si>
    <r>
      <rPr>
        <sz val="10"/>
        <color rgb="FFFF0000"/>
        <rFont val="KoPubWorld바탕체 Medium"/>
        <family val="3"/>
        <charset val="129"/>
      </rPr>
      <t xml:space="preserve">2026년 </t>
    </r>
    <r>
      <rPr>
        <sz val="10"/>
        <color rgb="FF000000"/>
        <rFont val="KoPubWorld바탕체 Medium"/>
        <family val="3"/>
        <charset val="129"/>
      </rPr>
      <t>예산</t>
    </r>
    <phoneticPr fontId="24" type="noConversion"/>
  </si>
  <si>
    <t>2025년 본예산</t>
    <phoneticPr fontId="24" type="noConversion"/>
  </si>
  <si>
    <t xml:space="preserve"> 2026년도</t>
    <phoneticPr fontId="24" type="noConversion"/>
  </si>
  <si>
    <t>2026년예산</t>
    <phoneticPr fontId="24" type="noConversion"/>
  </si>
  <si>
    <t>3,4,5등급</t>
  </si>
  <si>
    <t>3,4,5등급</t>
    <phoneticPr fontId="24" type="noConversion"/>
  </si>
  <si>
    <t>3~5등급</t>
    <phoneticPr fontId="24" type="noConversion"/>
  </si>
  <si>
    <t>사회부담금</t>
    <phoneticPr fontId="24" type="noConversion"/>
  </si>
  <si>
    <t>시설유지비(자부담)</t>
    <phoneticPr fontId="24" type="noConversion"/>
  </si>
  <si>
    <t>시설유지비</t>
    <phoneticPr fontId="24" type="noConversion"/>
  </si>
  <si>
    <t>장기근속수당</t>
    <phoneticPr fontId="24" type="noConversion"/>
  </si>
  <si>
    <t>부식재료비</t>
    <phoneticPr fontId="24" type="noConversion"/>
  </si>
  <si>
    <t>운영충당금 지출금</t>
    <phoneticPr fontId="24" type="noConversion"/>
  </si>
  <si>
    <t>시설개선준비금 지출금</t>
    <phoneticPr fontId="24" type="noConversion"/>
  </si>
  <si>
    <t>가전제품 등</t>
    <phoneticPr fontId="24" type="noConversion"/>
  </si>
  <si>
    <t xml:space="preserve">기타 </t>
    <phoneticPr fontId="24" type="noConversion"/>
  </si>
  <si>
    <t>칫솔, 치약, 비누 삼푸 등</t>
    <phoneticPr fontId="24" type="noConversion"/>
  </si>
  <si>
    <t>처우개선비 등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</si>
</sst>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#,##0_);[Red]\(#,##0\)"/>
    <numFmt numFmtId="178" formatCode="#,##0_ ;[Red]\-#,##0\ "/>
    <numFmt numFmtId="179" formatCode="#,##0.0_ "/>
    <numFmt numFmtId="180" formatCode="0.0_ "/>
  </numFmts>
  <fonts count="32">
    <font>
      <sz val="11"/>
      <color rgb="FF000000"/>
      <name val="돋움"/>
    </font>
    <font>
      <sz val="11"/>
      <color rgb="FFFF0000"/>
      <name val="돋움"/>
      <family val="3"/>
      <charset val="129"/>
    </font>
    <font>
      <b/>
      <sz val="22"/>
      <color rgb="FF000000"/>
      <name val="HY그래픽M"/>
      <family val="1"/>
      <charset val="129"/>
    </font>
    <font>
      <b/>
      <sz val="22"/>
      <color rgb="FF000000"/>
      <name val="HY견고딕"/>
      <family val="1"/>
      <charset val="129"/>
    </font>
    <font>
      <b/>
      <sz val="11"/>
      <color rgb="FF000000"/>
      <name val="돋움"/>
      <family val="3"/>
      <charset val="129"/>
    </font>
    <font>
      <sz val="10"/>
      <color rgb="FF000000"/>
      <name val="HY그래픽M"/>
      <family val="1"/>
      <charset val="129"/>
    </font>
    <font>
      <sz val="10"/>
      <color rgb="FF000000"/>
      <name val="돋움"/>
      <family val="3"/>
      <charset val="129"/>
    </font>
    <font>
      <b/>
      <sz val="10"/>
      <color rgb="FF000000"/>
      <name val="돋움"/>
      <family val="3"/>
      <charset val="129"/>
    </font>
    <font>
      <sz val="10"/>
      <color rgb="FFFF0000"/>
      <name val="HY그래픽M"/>
      <family val="1"/>
      <charset val="129"/>
    </font>
    <font>
      <sz val="12"/>
      <color rgb="FF000000"/>
      <name val="돋움"/>
      <family val="3"/>
      <charset val="129"/>
    </font>
    <font>
      <sz val="10"/>
      <color rgb="FF000000"/>
      <name val="KoPubWorld바탕체 Medium"/>
      <family val="3"/>
      <charset val="129"/>
    </font>
    <font>
      <b/>
      <sz val="10"/>
      <color rgb="FF000000"/>
      <name val="KoPubWorld바탕체 Medium"/>
      <family val="3"/>
      <charset val="129"/>
    </font>
    <font>
      <b/>
      <sz val="12"/>
      <color rgb="FF000000"/>
      <name val="KoPubWorld바탕체 Medium"/>
      <family val="3"/>
      <charset val="129"/>
    </font>
    <font>
      <sz val="11"/>
      <color rgb="FF000000"/>
      <name val="KoPubWorld바탕체 Medium"/>
      <family val="3"/>
      <charset val="129"/>
    </font>
    <font>
      <sz val="9"/>
      <color rgb="FF000000"/>
      <name val="KoPubWorld바탕체 Medium"/>
      <family val="3"/>
      <charset val="129"/>
    </font>
    <font>
      <u/>
      <sz val="10"/>
      <color rgb="FF000000"/>
      <name val="KoPubWorld바탕체 Medium"/>
      <family val="3"/>
      <charset val="129"/>
    </font>
    <font>
      <sz val="10"/>
      <color rgb="FFFF0000"/>
      <name val="KoPubWorld바탕체 Medium"/>
      <family val="3"/>
      <charset val="129"/>
    </font>
    <font>
      <sz val="14"/>
      <color rgb="FF000000"/>
      <name val="KoPubWorld바탕체 Medium"/>
      <family val="3"/>
      <charset val="129"/>
    </font>
    <font>
      <sz val="12"/>
      <color rgb="FF000000"/>
      <name val="KoPubWorld바탕체 Medium"/>
      <family val="3"/>
      <charset val="129"/>
    </font>
    <font>
      <sz val="14"/>
      <color rgb="FFC0504D"/>
      <name val="KoPubWorld바탕체 Medium"/>
      <family val="3"/>
      <charset val="129"/>
    </font>
    <font>
      <b/>
      <sz val="22"/>
      <color rgb="FF000000"/>
      <name val="KoPubWorld바탕체 Medium"/>
      <family val="3"/>
      <charset val="129"/>
    </font>
    <font>
      <b/>
      <sz val="14"/>
      <color rgb="FF000000"/>
      <name val="KoPubWorld바탕체 Medium"/>
      <family val="3"/>
      <charset val="129"/>
    </font>
    <font>
      <b/>
      <sz val="14"/>
      <color rgb="FFFF0000"/>
      <name val="KoPubWorld바탕체 Medium"/>
      <family val="3"/>
      <charset val="129"/>
    </font>
    <font>
      <sz val="11"/>
      <color rgb="FF000000"/>
      <name val="돋움"/>
      <family val="3"/>
      <charset val="129"/>
    </font>
    <font>
      <sz val="8"/>
      <name val="돋움"/>
      <family val="3"/>
      <charset val="129"/>
    </font>
    <font>
      <sz val="10"/>
      <color rgb="FF000000"/>
      <name val="KoPubWorld바탕체 Medium"/>
      <family val="3"/>
      <charset val="129"/>
    </font>
    <font>
      <sz val="10"/>
      <color rgb="FFFF0000"/>
      <name val="KoPubWorld바탕체 Medium"/>
      <family val="3"/>
      <charset val="129"/>
    </font>
    <font>
      <sz val="8"/>
      <color rgb="FF000000"/>
      <name val="KoPubWorld바탕체 Medium"/>
      <family val="3"/>
      <charset val="129"/>
    </font>
    <font>
      <sz val="14"/>
      <color theme="1"/>
      <name val="KoPubWorld바탕체 Medium"/>
      <family val="3"/>
      <charset val="129"/>
    </font>
    <font>
      <sz val="11"/>
      <color theme="1"/>
      <name val="KoPubWorld바탕체 Medium"/>
      <family val="3"/>
      <charset val="129"/>
    </font>
    <font>
      <b/>
      <sz val="12"/>
      <color rgb="FFFF0000"/>
      <name val="KoPubWorld바탕체 Medium"/>
      <family val="3"/>
      <charset val="129"/>
    </font>
    <font>
      <b/>
      <sz val="12"/>
      <color rgb="FF0000FF"/>
      <name val="KoPubWorld바탕체 Medium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FFFFFF"/>
        <bgColor auto="1"/>
      </patternFill>
    </fill>
    <fill>
      <patternFill patternType="solid">
        <fgColor rgb="FFFFFFCC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5">
    <border>
      <left/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/>
      <bottom/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/>
      <top/>
      <bottom/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/>
      <right style="thin">
        <color indexed="64"/>
      </right>
      <top/>
      <bottom style="thin">
        <color indexed="64"/>
      </bottom>
      <diagonal/>
    </border>
    <border diagonalUp="1" diagonalDown="1">
      <left/>
      <right style="thin">
        <color indexed="64"/>
      </right>
      <top/>
      <bottom/>
      <diagonal/>
    </border>
    <border diagonalUp="1" diagonalDown="1">
      <left/>
      <right/>
      <top style="thin">
        <color indexed="64"/>
      </top>
      <bottom style="thin">
        <color indexed="64"/>
      </bottom>
      <diagonal/>
    </border>
    <border diagonalUp="1" diagonalDown="1">
      <left/>
      <right/>
      <top style="thin">
        <color indexed="64"/>
      </top>
      <bottom/>
      <diagonal/>
    </border>
    <border diagonalUp="1" diagonalDown="1">
      <left/>
      <right style="thin">
        <color indexed="64"/>
      </right>
      <top style="thin">
        <color indexed="64"/>
      </top>
      <bottom/>
      <diagonal/>
    </border>
    <border diagonalUp="1" diagonalDown="1"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9" fontId="23" fillId="0" borderId="0">
      <alignment vertical="center"/>
    </xf>
    <xf numFmtId="41" fontId="23" fillId="0" borderId="0">
      <alignment vertical="center"/>
    </xf>
    <xf numFmtId="0" fontId="23" fillId="0" borderId="0">
      <alignment vertical="center"/>
    </xf>
    <xf numFmtId="41" fontId="23" fillId="0" borderId="0">
      <alignment vertical="center"/>
    </xf>
  </cellStyleXfs>
  <cellXfs count="327">
    <xf numFmtId="0" fontId="0" fillId="0" borderId="0" xfId="0">
      <alignment vertical="center"/>
    </xf>
    <xf numFmtId="176" fontId="0" fillId="0" borderId="0" xfId="0" applyNumberFormat="1">
      <alignment vertical="center"/>
    </xf>
    <xf numFmtId="41" fontId="0" fillId="0" borderId="0" xfId="2" applyFont="1">
      <alignment vertical="center"/>
    </xf>
    <xf numFmtId="41" fontId="1" fillId="0" borderId="0" xfId="2" applyFo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41" fontId="0" fillId="2" borderId="0" xfId="2" applyFont="1" applyFill="1">
      <alignment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76" fontId="10" fillId="2" borderId="1" xfId="0" applyNumberFormat="1" applyFont="1" applyFill="1" applyBorder="1" applyAlignment="1">
      <alignment horizontal="right" vertical="center" wrapText="1"/>
    </xf>
    <xf numFmtId="0" fontId="10" fillId="0" borderId="1" xfId="0" applyFont="1" applyBorder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0" fillId="0" borderId="1" xfId="0" applyFont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right" vertical="center"/>
    </xf>
    <xf numFmtId="179" fontId="10" fillId="2" borderId="1" xfId="0" applyNumberFormat="1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center" vertical="center"/>
    </xf>
    <xf numFmtId="176" fontId="10" fillId="2" borderId="2" xfId="0" applyNumberFormat="1" applyFont="1" applyFill="1" applyBorder="1">
      <alignment vertical="center"/>
    </xf>
    <xf numFmtId="176" fontId="10" fillId="2" borderId="3" xfId="0" applyNumberFormat="1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left" vertical="center"/>
    </xf>
    <xf numFmtId="176" fontId="10" fillId="2" borderId="3" xfId="0" applyNumberFormat="1" applyFont="1" applyFill="1" applyBorder="1">
      <alignment vertical="center"/>
    </xf>
    <xf numFmtId="0" fontId="10" fillId="2" borderId="1" xfId="0" applyFont="1" applyFill="1" applyBorder="1">
      <alignment vertical="center"/>
    </xf>
    <xf numFmtId="0" fontId="10" fillId="2" borderId="2" xfId="0" applyFont="1" applyFill="1" applyBorder="1">
      <alignment vertical="center"/>
    </xf>
    <xf numFmtId="0" fontId="10" fillId="2" borderId="4" xfId="0" applyFont="1" applyFill="1" applyBorder="1">
      <alignment vertical="center"/>
    </xf>
    <xf numFmtId="176" fontId="14" fillId="2" borderId="1" xfId="0" applyNumberFormat="1" applyFont="1" applyFill="1" applyBorder="1" applyAlignment="1">
      <alignment horizontal="left" vertical="center" wrapText="1"/>
    </xf>
    <xf numFmtId="176" fontId="10" fillId="2" borderId="1" xfId="0" applyNumberFormat="1" applyFont="1" applyFill="1" applyBorder="1">
      <alignment vertical="center"/>
    </xf>
    <xf numFmtId="176" fontId="10" fillId="2" borderId="1" xfId="0" applyNumberFormat="1" applyFont="1" applyFill="1" applyBorder="1" applyAlignment="1">
      <alignment horizontal="center" vertical="center"/>
    </xf>
    <xf numFmtId="176" fontId="10" fillId="2" borderId="4" xfId="0" applyNumberFormat="1" applyFont="1" applyFill="1" applyBorder="1">
      <alignment vertical="center"/>
    </xf>
    <xf numFmtId="176" fontId="10" fillId="2" borderId="6" xfId="0" applyNumberFormat="1" applyFont="1" applyFill="1" applyBorder="1" applyAlignment="1">
      <alignment horizontal="left" vertical="center"/>
    </xf>
    <xf numFmtId="176" fontId="10" fillId="2" borderId="7" xfId="0" applyNumberFormat="1" applyFont="1" applyFill="1" applyBorder="1" applyAlignment="1">
      <alignment horizontal="left" vertical="center"/>
    </xf>
    <xf numFmtId="0" fontId="13" fillId="2" borderId="0" xfId="0" applyFont="1" applyFill="1">
      <alignment vertical="center"/>
    </xf>
    <xf numFmtId="0" fontId="10" fillId="2" borderId="1" xfId="0" applyFont="1" applyFill="1" applyBorder="1" applyAlignment="1">
      <alignment horizontal="center" vertical="center"/>
    </xf>
    <xf numFmtId="178" fontId="10" fillId="2" borderId="1" xfId="0" applyNumberFormat="1" applyFont="1" applyFill="1" applyBorder="1" applyAlignment="1">
      <alignment horizontal="right" vertical="center"/>
    </xf>
    <xf numFmtId="178" fontId="10" fillId="2" borderId="1" xfId="0" applyNumberFormat="1" applyFont="1" applyFill="1" applyBorder="1" applyAlignment="1">
      <alignment horizontal="left" vertical="center"/>
    </xf>
    <xf numFmtId="176" fontId="10" fillId="2" borderId="1" xfId="2" applyNumberFormat="1" applyFont="1" applyFill="1" applyBorder="1">
      <alignment vertical="center"/>
    </xf>
    <xf numFmtId="0" fontId="10" fillId="2" borderId="1" xfId="0" applyFont="1" applyFill="1" applyBorder="1" applyAlignment="1">
      <alignment horizontal="left" vertical="center"/>
    </xf>
    <xf numFmtId="176" fontId="10" fillId="2" borderId="1" xfId="2" applyNumberFormat="1" applyFont="1" applyFill="1" applyBorder="1" applyAlignment="1">
      <alignment horizontal="right" vertical="center" wrapText="1"/>
    </xf>
    <xf numFmtId="176" fontId="10" fillId="2" borderId="1" xfId="0" applyNumberFormat="1" applyFont="1" applyFill="1" applyBorder="1" applyAlignment="1">
      <alignment horizontal="left" vertical="center" wrapText="1"/>
    </xf>
    <xf numFmtId="176" fontId="10" fillId="2" borderId="4" xfId="0" applyNumberFormat="1" applyFont="1" applyFill="1" applyBorder="1" applyAlignment="1">
      <alignment horizontal="center" vertical="center"/>
    </xf>
    <xf numFmtId="176" fontId="15" fillId="2" borderId="3" xfId="0" applyNumberFormat="1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>
      <alignment vertical="center" shrinkToFit="1"/>
    </xf>
    <xf numFmtId="176" fontId="10" fillId="2" borderId="1" xfId="0" applyNumberFormat="1" applyFont="1" applyFill="1" applyBorder="1" applyAlignment="1">
      <alignment vertical="center" shrinkToFit="1"/>
    </xf>
    <xf numFmtId="176" fontId="15" fillId="2" borderId="4" xfId="0" applyNumberFormat="1" applyFont="1" applyFill="1" applyBorder="1" applyAlignment="1">
      <alignment horizontal="center" vertical="center"/>
    </xf>
    <xf numFmtId="176" fontId="10" fillId="2" borderId="4" xfId="0" applyNumberFormat="1" applyFont="1" applyFill="1" applyBorder="1" applyAlignment="1">
      <alignment vertical="center" shrinkToFit="1"/>
    </xf>
    <xf numFmtId="0" fontId="10" fillId="0" borderId="8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right" vertical="center" shrinkToFit="1"/>
    </xf>
    <xf numFmtId="180" fontId="10" fillId="2" borderId="1" xfId="1" applyNumberFormat="1" applyFont="1" applyFill="1" applyBorder="1" applyAlignment="1">
      <alignment horizontal="center" vertical="center"/>
    </xf>
    <xf numFmtId="176" fontId="10" fillId="3" borderId="1" xfId="0" applyNumberFormat="1" applyFont="1" applyFill="1" applyBorder="1" applyAlignment="1">
      <alignment horizontal="center" vertical="center"/>
    </xf>
    <xf numFmtId="176" fontId="10" fillId="3" borderId="1" xfId="0" applyNumberFormat="1" applyFont="1" applyFill="1" applyBorder="1" applyAlignment="1">
      <alignment horizontal="right" vertical="center"/>
    </xf>
    <xf numFmtId="176" fontId="10" fillId="2" borderId="2" xfId="0" applyNumberFormat="1" applyFont="1" applyFill="1" applyBorder="1" applyAlignment="1">
      <alignment horizontal="right" vertical="center"/>
    </xf>
    <xf numFmtId="180" fontId="10" fillId="2" borderId="2" xfId="1" applyNumberFormat="1" applyFont="1" applyFill="1" applyBorder="1" applyAlignment="1">
      <alignment horizontal="center" vertical="center"/>
    </xf>
    <xf numFmtId="176" fontId="10" fillId="2" borderId="7" xfId="0" applyNumberFormat="1" applyFont="1" applyFill="1" applyBorder="1" applyAlignment="1">
      <alignment horizontal="right" vertical="center"/>
    </xf>
    <xf numFmtId="176" fontId="10" fillId="2" borderId="4" xfId="0" applyNumberFormat="1" applyFont="1" applyFill="1" applyBorder="1" applyAlignment="1">
      <alignment horizontal="right" vertical="center"/>
    </xf>
    <xf numFmtId="176" fontId="10" fillId="3" borderId="1" xfId="0" applyNumberFormat="1" applyFont="1" applyFill="1" applyBorder="1">
      <alignment vertical="center"/>
    </xf>
    <xf numFmtId="0" fontId="10" fillId="2" borderId="8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176" fontId="10" fillId="3" borderId="1" xfId="0" applyNumberFormat="1" applyFont="1" applyFill="1" applyBorder="1" applyAlignment="1">
      <alignment horizontal="center" vertical="center" wrapText="1"/>
    </xf>
    <xf numFmtId="176" fontId="10" fillId="2" borderId="3" xfId="0" applyNumberFormat="1" applyFont="1" applyFill="1" applyBorder="1" applyAlignment="1">
      <alignment horizontal="center" vertical="center" wrapText="1"/>
    </xf>
    <xf numFmtId="176" fontId="10" fillId="2" borderId="4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 shrinkToFit="1"/>
    </xf>
    <xf numFmtId="176" fontId="10" fillId="2" borderId="1" xfId="0" applyNumberFormat="1" applyFont="1" applyFill="1" applyBorder="1" applyAlignment="1">
      <alignment horizontal="center" vertical="center" wrapText="1"/>
    </xf>
    <xf numFmtId="176" fontId="10" fillId="2" borderId="7" xfId="0" applyNumberFormat="1" applyFont="1" applyFill="1" applyBorder="1">
      <alignment vertical="center"/>
    </xf>
    <xf numFmtId="176" fontId="10" fillId="2" borderId="2" xfId="0" applyNumberFormat="1" applyFont="1" applyFill="1" applyBorder="1" applyAlignment="1">
      <alignment vertical="center" wrapText="1"/>
    </xf>
    <xf numFmtId="176" fontId="10" fillId="2" borderId="4" xfId="0" applyNumberFormat="1" applyFont="1" applyFill="1" applyBorder="1" applyAlignment="1">
      <alignment vertical="center" wrapText="1"/>
    </xf>
    <xf numFmtId="176" fontId="10" fillId="2" borderId="3" xfId="0" applyNumberFormat="1" applyFont="1" applyFill="1" applyBorder="1" applyAlignment="1">
      <alignment horizontal="right" vertical="center"/>
    </xf>
    <xf numFmtId="176" fontId="16" fillId="2" borderId="3" xfId="0" applyNumberFormat="1" applyFont="1" applyFill="1" applyBorder="1" applyAlignment="1">
      <alignment horizontal="center" vertical="center"/>
    </xf>
    <xf numFmtId="176" fontId="13" fillId="2" borderId="0" xfId="0" applyNumberFormat="1" applyFont="1" applyFill="1">
      <alignment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/>
    </xf>
    <xf numFmtId="176" fontId="10" fillId="2" borderId="5" xfId="0" applyNumberFormat="1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 shrinkToFit="1"/>
    </xf>
    <xf numFmtId="177" fontId="10" fillId="2" borderId="1" xfId="0" applyNumberFormat="1" applyFont="1" applyFill="1" applyBorder="1" applyAlignment="1">
      <alignment horizontal="right" vertical="center"/>
    </xf>
    <xf numFmtId="177" fontId="10" fillId="3" borderId="1" xfId="0" applyNumberFormat="1" applyFont="1" applyFill="1" applyBorder="1" applyAlignment="1">
      <alignment horizontal="right" vertical="center"/>
    </xf>
    <xf numFmtId="177" fontId="10" fillId="3" borderId="1" xfId="0" applyNumberFormat="1" applyFont="1" applyFill="1" applyBorder="1" applyAlignment="1">
      <alignment horizontal="center" vertical="center"/>
    </xf>
    <xf numFmtId="176" fontId="10" fillId="2" borderId="7" xfId="0" applyNumberFormat="1" applyFont="1" applyFill="1" applyBorder="1" applyAlignment="1">
      <alignment horizontal="right" vertical="center" wrapText="1"/>
    </xf>
    <xf numFmtId="177" fontId="10" fillId="3" borderId="1" xfId="0" applyNumberFormat="1" applyFont="1" applyFill="1" applyBorder="1" applyAlignment="1">
      <alignment horizontal="center" vertical="center" shrinkToFit="1"/>
    </xf>
    <xf numFmtId="177" fontId="10" fillId="3" borderId="6" xfId="0" applyNumberFormat="1" applyFont="1" applyFill="1" applyBorder="1" applyAlignment="1">
      <alignment horizontal="center" vertical="center" wrapText="1"/>
    </xf>
    <xf numFmtId="41" fontId="10" fillId="3" borderId="1" xfId="2" applyFont="1" applyFill="1" applyBorder="1" applyAlignment="1">
      <alignment horizontal="right" vertical="center" shrinkToFit="1"/>
    </xf>
    <xf numFmtId="176" fontId="10" fillId="3" borderId="7" xfId="0" applyNumberFormat="1" applyFont="1" applyFill="1" applyBorder="1" applyAlignment="1">
      <alignment horizontal="center" vertical="center"/>
    </xf>
    <xf numFmtId="177" fontId="10" fillId="3" borderId="1" xfId="0" applyNumberFormat="1" applyFont="1" applyFill="1" applyBorder="1" applyAlignment="1">
      <alignment horizontal="center" vertical="center" wrapText="1"/>
    </xf>
    <xf numFmtId="176" fontId="10" fillId="2" borderId="6" xfId="0" applyNumberFormat="1" applyFont="1" applyFill="1" applyBorder="1" applyAlignment="1">
      <alignment horizontal="left" vertical="center" wrapText="1"/>
    </xf>
    <xf numFmtId="176" fontId="10" fillId="2" borderId="10" xfId="0" applyNumberFormat="1" applyFont="1" applyFill="1" applyBorder="1" applyAlignment="1">
      <alignment horizontal="left" vertical="center" wrapText="1"/>
    </xf>
    <xf numFmtId="176" fontId="10" fillId="2" borderId="7" xfId="0" applyNumberFormat="1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center" vertical="center"/>
    </xf>
    <xf numFmtId="176" fontId="18" fillId="2" borderId="1" xfId="0" applyNumberFormat="1" applyFont="1" applyFill="1" applyBorder="1" applyAlignment="1">
      <alignment horizontal="right" vertical="center"/>
    </xf>
    <xf numFmtId="176" fontId="18" fillId="3" borderId="1" xfId="0" applyNumberFormat="1" applyFont="1" applyFill="1" applyBorder="1" applyAlignment="1">
      <alignment horizontal="right" vertical="center"/>
    </xf>
    <xf numFmtId="0" fontId="18" fillId="2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79" fontId="10" fillId="2" borderId="3" xfId="0" applyNumberFormat="1" applyFont="1" applyFill="1" applyBorder="1" applyAlignment="1">
      <alignment horizontal="center" vertical="center"/>
    </xf>
    <xf numFmtId="176" fontId="10" fillId="3" borderId="2" xfId="0" applyNumberFormat="1" applyFont="1" applyFill="1" applyBorder="1" applyAlignment="1">
      <alignment horizontal="right" vertical="center"/>
    </xf>
    <xf numFmtId="176" fontId="10" fillId="3" borderId="4" xfId="0" applyNumberFormat="1" applyFont="1" applyFill="1" applyBorder="1" applyAlignment="1">
      <alignment horizontal="right" vertical="center"/>
    </xf>
    <xf numFmtId="176" fontId="10" fillId="2" borderId="3" xfId="0" applyNumberFormat="1" applyFont="1" applyFill="1" applyBorder="1" applyAlignment="1">
      <alignment vertical="center" wrapText="1"/>
    </xf>
    <xf numFmtId="0" fontId="10" fillId="2" borderId="3" xfId="0" applyFont="1" applyFill="1" applyBorder="1">
      <alignment vertical="center"/>
    </xf>
    <xf numFmtId="178" fontId="10" fillId="2" borderId="2" xfId="0" applyNumberFormat="1" applyFont="1" applyFill="1" applyBorder="1">
      <alignment vertical="center"/>
    </xf>
    <xf numFmtId="178" fontId="10" fillId="2" borderId="3" xfId="0" applyNumberFormat="1" applyFont="1" applyFill="1" applyBorder="1">
      <alignment vertical="center"/>
    </xf>
    <xf numFmtId="0" fontId="13" fillId="2" borderId="2" xfId="0" applyFont="1" applyFill="1" applyBorder="1">
      <alignment vertical="center"/>
    </xf>
    <xf numFmtId="0" fontId="13" fillId="2" borderId="3" xfId="0" applyFont="1" applyFill="1" applyBorder="1">
      <alignment vertical="center"/>
    </xf>
    <xf numFmtId="176" fontId="10" fillId="3" borderId="6" xfId="0" applyNumberFormat="1" applyFont="1" applyFill="1" applyBorder="1" applyAlignment="1">
      <alignment horizontal="center" vertical="center" wrapText="1"/>
    </xf>
    <xf numFmtId="176" fontId="10" fillId="3" borderId="1" xfId="4" applyNumberFormat="1" applyFont="1" applyFill="1" applyBorder="1" applyAlignment="1">
      <alignment horizontal="right" vertical="center" wrapText="1"/>
    </xf>
    <xf numFmtId="41" fontId="10" fillId="3" borderId="1" xfId="4" applyFont="1" applyFill="1" applyBorder="1" applyAlignment="1">
      <alignment horizontal="left" vertical="center" wrapText="1"/>
    </xf>
    <xf numFmtId="0" fontId="10" fillId="2" borderId="0" xfId="0" applyFont="1" applyFill="1">
      <alignment vertical="center"/>
    </xf>
    <xf numFmtId="176" fontId="10" fillId="2" borderId="0" xfId="0" applyNumberFormat="1" applyFont="1" applyFill="1">
      <alignment vertical="center"/>
    </xf>
    <xf numFmtId="177" fontId="10" fillId="3" borderId="7" xfId="0" applyNumberFormat="1" applyFont="1" applyFill="1" applyBorder="1" applyAlignment="1">
      <alignment horizontal="right" vertical="center"/>
    </xf>
    <xf numFmtId="177" fontId="10" fillId="3" borderId="1" xfId="0" applyNumberFormat="1" applyFont="1" applyFill="1" applyBorder="1" applyAlignment="1">
      <alignment horizontal="right" vertical="center" wrapText="1"/>
    </xf>
    <xf numFmtId="177" fontId="10" fillId="3" borderId="6" xfId="0" applyNumberFormat="1" applyFont="1" applyFill="1" applyBorder="1" applyAlignment="1">
      <alignment horizontal="center" vertical="center"/>
    </xf>
    <xf numFmtId="176" fontId="10" fillId="3" borderId="7" xfId="0" applyNumberFormat="1" applyFont="1" applyFill="1" applyBorder="1" applyAlignment="1">
      <alignment horizontal="right" vertical="center" wrapText="1"/>
    </xf>
    <xf numFmtId="176" fontId="26" fillId="2" borderId="3" xfId="0" applyNumberFormat="1" applyFont="1" applyFill="1" applyBorder="1" applyAlignment="1">
      <alignment horizontal="center" vertical="center"/>
    </xf>
    <xf numFmtId="177" fontId="25" fillId="3" borderId="1" xfId="0" applyNumberFormat="1" applyFont="1" applyFill="1" applyBorder="1" applyAlignment="1">
      <alignment horizontal="center" vertical="center"/>
    </xf>
    <xf numFmtId="176" fontId="26" fillId="2" borderId="3" xfId="0" applyNumberFormat="1" applyFont="1" applyFill="1" applyBorder="1">
      <alignment vertical="center"/>
    </xf>
    <xf numFmtId="0" fontId="23" fillId="0" borderId="0" xfId="0" applyFont="1">
      <alignment vertical="center"/>
    </xf>
    <xf numFmtId="176" fontId="10" fillId="2" borderId="15" xfId="0" applyNumberFormat="1" applyFont="1" applyFill="1" applyBorder="1">
      <alignment vertical="center"/>
    </xf>
    <xf numFmtId="176" fontId="10" fillId="2" borderId="14" xfId="0" applyNumberFormat="1" applyFont="1" applyFill="1" applyBorder="1">
      <alignment vertical="center"/>
    </xf>
    <xf numFmtId="176" fontId="10" fillId="2" borderId="15" xfId="0" applyNumberFormat="1" applyFont="1" applyFill="1" applyBorder="1" applyAlignment="1">
      <alignment horizontal="center" vertical="center"/>
    </xf>
    <xf numFmtId="176" fontId="10" fillId="2" borderId="15" xfId="0" applyNumberFormat="1" applyFont="1" applyFill="1" applyBorder="1" applyAlignment="1">
      <alignment horizontal="right" vertical="center"/>
    </xf>
    <xf numFmtId="176" fontId="16" fillId="2" borderId="15" xfId="0" applyNumberFormat="1" applyFont="1" applyFill="1" applyBorder="1" applyAlignment="1">
      <alignment horizontal="center" vertical="center"/>
    </xf>
    <xf numFmtId="176" fontId="10" fillId="2" borderId="14" xfId="0" applyNumberFormat="1" applyFont="1" applyFill="1" applyBorder="1" applyAlignment="1">
      <alignment horizontal="center" vertical="center"/>
    </xf>
    <xf numFmtId="176" fontId="10" fillId="2" borderId="14" xfId="0" applyNumberFormat="1" applyFont="1" applyFill="1" applyBorder="1" applyAlignment="1">
      <alignment horizontal="right" vertical="center"/>
    </xf>
    <xf numFmtId="176" fontId="16" fillId="2" borderId="14" xfId="0" applyNumberFormat="1" applyFont="1" applyFill="1" applyBorder="1" applyAlignment="1">
      <alignment horizontal="center" vertical="center"/>
    </xf>
    <xf numFmtId="176" fontId="10" fillId="3" borderId="19" xfId="0" applyNumberFormat="1" applyFont="1" applyFill="1" applyBorder="1" applyAlignment="1">
      <alignment horizontal="center" vertical="center"/>
    </xf>
    <xf numFmtId="176" fontId="10" fillId="3" borderId="19" xfId="0" applyNumberFormat="1" applyFont="1" applyFill="1" applyBorder="1" applyAlignment="1">
      <alignment horizontal="right" vertical="center"/>
    </xf>
    <xf numFmtId="178" fontId="10" fillId="2" borderId="14" xfId="0" applyNumberFormat="1" applyFont="1" applyFill="1" applyBorder="1">
      <alignment vertical="center"/>
    </xf>
    <xf numFmtId="178" fontId="10" fillId="2" borderId="19" xfId="0" applyNumberFormat="1" applyFont="1" applyFill="1" applyBorder="1" applyAlignment="1">
      <alignment horizontal="left" vertical="center" wrapText="1"/>
    </xf>
    <xf numFmtId="176" fontId="10" fillId="2" borderId="19" xfId="2" applyNumberFormat="1" applyFont="1" applyFill="1" applyBorder="1">
      <alignment vertical="center"/>
    </xf>
    <xf numFmtId="176" fontId="10" fillId="2" borderId="19" xfId="0" applyNumberFormat="1" applyFont="1" applyFill="1" applyBorder="1" applyAlignment="1">
      <alignment horizontal="right" vertical="center"/>
    </xf>
    <xf numFmtId="179" fontId="10" fillId="2" borderId="19" xfId="0" applyNumberFormat="1" applyFont="1" applyFill="1" applyBorder="1" applyAlignment="1">
      <alignment horizontal="center" vertical="center"/>
    </xf>
    <xf numFmtId="176" fontId="10" fillId="2" borderId="15" xfId="0" applyNumberFormat="1" applyFont="1" applyFill="1" applyBorder="1" applyAlignment="1">
      <alignment horizontal="center" vertical="center" wrapText="1"/>
    </xf>
    <xf numFmtId="176" fontId="10" fillId="2" borderId="14" xfId="0" applyNumberFormat="1" applyFont="1" applyFill="1" applyBorder="1" applyAlignment="1">
      <alignment horizontal="center" vertical="center" wrapText="1"/>
    </xf>
    <xf numFmtId="177" fontId="10" fillId="3" borderId="19" xfId="0" applyNumberFormat="1" applyFont="1" applyFill="1" applyBorder="1" applyAlignment="1">
      <alignment horizontal="center" vertical="center"/>
    </xf>
    <xf numFmtId="176" fontId="10" fillId="2" borderId="9" xfId="0" applyNumberFormat="1" applyFont="1" applyFill="1" applyBorder="1" applyAlignment="1">
      <alignment horizontal="center" vertical="center"/>
    </xf>
    <xf numFmtId="176" fontId="10" fillId="3" borderId="19" xfId="0" applyNumberFormat="1" applyFont="1" applyFill="1" applyBorder="1" applyAlignment="1">
      <alignment horizontal="center" vertical="center" wrapText="1"/>
    </xf>
    <xf numFmtId="176" fontId="10" fillId="2" borderId="15" xfId="0" applyNumberFormat="1" applyFont="1" applyFill="1" applyBorder="1" applyAlignment="1">
      <alignment vertical="center" wrapText="1"/>
    </xf>
    <xf numFmtId="176" fontId="10" fillId="2" borderId="19" xfId="0" applyNumberFormat="1" applyFont="1" applyFill="1" applyBorder="1" applyAlignment="1">
      <alignment horizontal="center" vertical="center" wrapText="1"/>
    </xf>
    <xf numFmtId="176" fontId="10" fillId="5" borderId="1" xfId="0" applyNumberFormat="1" applyFont="1" applyFill="1" applyBorder="1" applyAlignment="1">
      <alignment horizontal="center" vertical="center"/>
    </xf>
    <xf numFmtId="176" fontId="10" fillId="5" borderId="1" xfId="0" applyNumberFormat="1" applyFont="1" applyFill="1" applyBorder="1" applyAlignment="1">
      <alignment horizontal="right" vertical="center"/>
    </xf>
    <xf numFmtId="176" fontId="10" fillId="4" borderId="3" xfId="0" applyNumberFormat="1" applyFont="1" applyFill="1" applyBorder="1" applyAlignment="1">
      <alignment horizontal="right" vertical="center"/>
    </xf>
    <xf numFmtId="0" fontId="10" fillId="2" borderId="15" xfId="0" applyFont="1" applyFill="1" applyBorder="1">
      <alignment vertical="center"/>
    </xf>
    <xf numFmtId="0" fontId="10" fillId="2" borderId="14" xfId="0" applyFont="1" applyFill="1" applyBorder="1">
      <alignment vertical="center"/>
    </xf>
    <xf numFmtId="176" fontId="10" fillId="2" borderId="21" xfId="0" applyNumberFormat="1" applyFont="1" applyFill="1" applyBorder="1" applyAlignment="1">
      <alignment horizontal="center" vertical="center"/>
    </xf>
    <xf numFmtId="176" fontId="10" fillId="2" borderId="16" xfId="0" applyNumberFormat="1" applyFont="1" applyFill="1" applyBorder="1" applyAlignment="1">
      <alignment horizontal="left" vertical="center" shrinkToFit="1"/>
    </xf>
    <xf numFmtId="176" fontId="10" fillId="2" borderId="18" xfId="0" applyNumberFormat="1" applyFont="1" applyFill="1" applyBorder="1" applyAlignment="1">
      <alignment horizontal="left" vertical="center" shrinkToFit="1"/>
    </xf>
    <xf numFmtId="176" fontId="10" fillId="2" borderId="20" xfId="0" applyNumberFormat="1" applyFont="1" applyFill="1" applyBorder="1" applyAlignment="1">
      <alignment horizontal="center" vertical="center"/>
    </xf>
    <xf numFmtId="176" fontId="10" fillId="2" borderId="19" xfId="0" applyNumberFormat="1" applyFont="1" applyFill="1" applyBorder="1" applyAlignment="1">
      <alignment horizontal="center" vertical="center" shrinkToFit="1"/>
    </xf>
    <xf numFmtId="0" fontId="10" fillId="2" borderId="14" xfId="0" applyFont="1" applyFill="1" applyBorder="1" applyAlignment="1">
      <alignment horizontal="center" vertical="center"/>
    </xf>
    <xf numFmtId="177" fontId="10" fillId="3" borderId="18" xfId="0" applyNumberFormat="1" applyFont="1" applyFill="1" applyBorder="1" applyAlignment="1">
      <alignment horizontal="right" vertical="center"/>
    </xf>
    <xf numFmtId="177" fontId="10" fillId="2" borderId="19" xfId="0" applyNumberFormat="1" applyFont="1" applyFill="1" applyBorder="1" applyAlignment="1">
      <alignment horizontal="right" vertical="center"/>
    </xf>
    <xf numFmtId="0" fontId="10" fillId="2" borderId="15" xfId="0" applyFont="1" applyFill="1" applyBorder="1" applyAlignment="1">
      <alignment horizontal="center" vertical="center"/>
    </xf>
    <xf numFmtId="177" fontId="18" fillId="2" borderId="1" xfId="0" applyNumberFormat="1" applyFont="1" applyFill="1" applyBorder="1" applyAlignment="1">
      <alignment horizontal="right" vertical="center"/>
    </xf>
    <xf numFmtId="179" fontId="10" fillId="2" borderId="15" xfId="0" applyNumberFormat="1" applyFont="1" applyFill="1" applyBorder="1" applyAlignment="1">
      <alignment horizontal="center" vertical="center"/>
    </xf>
    <xf numFmtId="176" fontId="10" fillId="4" borderId="14" xfId="0" applyNumberFormat="1" applyFont="1" applyFill="1" applyBorder="1" applyAlignment="1">
      <alignment horizontal="right" vertical="center"/>
    </xf>
    <xf numFmtId="179" fontId="10" fillId="2" borderId="14" xfId="0" applyNumberFormat="1" applyFont="1" applyFill="1" applyBorder="1" applyAlignment="1">
      <alignment horizontal="center" vertical="center"/>
    </xf>
    <xf numFmtId="176" fontId="10" fillId="2" borderId="10" xfId="0" applyNumberFormat="1" applyFont="1" applyFill="1" applyBorder="1" applyAlignment="1">
      <alignment horizontal="left" vertical="center"/>
    </xf>
    <xf numFmtId="176" fontId="10" fillId="2" borderId="7" xfId="0" applyNumberFormat="1" applyFont="1" applyFill="1" applyBorder="1" applyAlignment="1">
      <alignment horizontal="left" vertical="center" shrinkToFit="1"/>
    </xf>
    <xf numFmtId="176" fontId="27" fillId="2" borderId="1" xfId="0" applyNumberFormat="1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center" vertical="center" wrapText="1"/>
    </xf>
    <xf numFmtId="41" fontId="23" fillId="0" borderId="0" xfId="2">
      <alignment vertical="center"/>
    </xf>
    <xf numFmtId="0" fontId="14" fillId="0" borderId="0" xfId="0" applyFont="1" applyAlignment="1">
      <alignment vertical="center" wrapText="1"/>
    </xf>
    <xf numFmtId="41" fontId="10" fillId="2" borderId="0" xfId="2" applyFont="1" applyFill="1" applyAlignment="1">
      <alignment horizontal="right" vertical="center" wrapText="1"/>
    </xf>
    <xf numFmtId="0" fontId="10" fillId="2" borderId="6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176" fontId="10" fillId="2" borderId="10" xfId="0" applyNumberFormat="1" applyFont="1" applyFill="1" applyBorder="1" applyAlignment="1">
      <alignment horizontal="center" vertical="center"/>
    </xf>
    <xf numFmtId="178" fontId="10" fillId="2" borderId="6" xfId="0" applyNumberFormat="1" applyFont="1" applyFill="1" applyBorder="1" applyAlignment="1">
      <alignment horizontal="left" vertical="center"/>
    </xf>
    <xf numFmtId="178" fontId="10" fillId="2" borderId="10" xfId="0" applyNumberFormat="1" applyFont="1" applyFill="1" applyBorder="1" applyAlignment="1">
      <alignment horizontal="left" vertical="center"/>
    </xf>
    <xf numFmtId="178" fontId="10" fillId="2" borderId="7" xfId="0" applyNumberFormat="1" applyFont="1" applyFill="1" applyBorder="1" applyAlignment="1">
      <alignment horizontal="left" vertical="center"/>
    </xf>
    <xf numFmtId="176" fontId="10" fillId="2" borderId="7" xfId="0" applyNumberFormat="1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/>
    </xf>
    <xf numFmtId="176" fontId="10" fillId="2" borderId="6" xfId="0" applyNumberFormat="1" applyFont="1" applyFill="1" applyBorder="1" applyAlignment="1">
      <alignment horizontal="center" vertical="center" shrinkToFit="1"/>
    </xf>
    <xf numFmtId="176" fontId="10" fillId="2" borderId="10" xfId="0" applyNumberFormat="1" applyFont="1" applyFill="1" applyBorder="1" applyAlignment="1">
      <alignment horizontal="center" vertical="center" shrinkToFit="1"/>
    </xf>
    <xf numFmtId="176" fontId="10" fillId="2" borderId="7" xfId="0" applyNumberFormat="1" applyFont="1" applyFill="1" applyBorder="1" applyAlignment="1">
      <alignment horizontal="center" vertical="center" shrinkToFit="1"/>
    </xf>
    <xf numFmtId="176" fontId="10" fillId="2" borderId="0" xfId="0" applyNumberFormat="1" applyFont="1" applyFill="1" applyAlignment="1">
      <alignment horizontal="center" vertical="center"/>
    </xf>
    <xf numFmtId="176" fontId="10" fillId="2" borderId="0" xfId="0" applyNumberFormat="1" applyFont="1" applyFill="1" applyAlignment="1">
      <alignment horizontal="center" vertical="center" wrapText="1"/>
    </xf>
    <xf numFmtId="176" fontId="10" fillId="2" borderId="14" xfId="0" applyNumberFormat="1" applyFont="1" applyFill="1" applyBorder="1" applyAlignment="1">
      <alignment vertical="center" wrapText="1"/>
    </xf>
    <xf numFmtId="0" fontId="18" fillId="6" borderId="1" xfId="0" applyFont="1" applyFill="1" applyBorder="1" applyAlignment="1">
      <alignment horizontal="center" vertical="center"/>
    </xf>
    <xf numFmtId="176" fontId="10" fillId="2" borderId="20" xfId="0" applyNumberFormat="1" applyFont="1" applyFill="1" applyBorder="1">
      <alignment vertical="center"/>
    </xf>
    <xf numFmtId="180" fontId="10" fillId="2" borderId="3" xfId="1" applyNumberFormat="1" applyFont="1" applyFill="1" applyBorder="1" applyAlignment="1">
      <alignment horizontal="center" vertical="center"/>
    </xf>
    <xf numFmtId="178" fontId="10" fillId="2" borderId="6" xfId="0" applyNumberFormat="1" applyFont="1" applyFill="1" applyBorder="1">
      <alignment vertical="center"/>
    </xf>
    <xf numFmtId="178" fontId="10" fillId="2" borderId="10" xfId="0" applyNumberFormat="1" applyFont="1" applyFill="1" applyBorder="1">
      <alignment vertical="center"/>
    </xf>
    <xf numFmtId="178" fontId="10" fillId="2" borderId="7" xfId="0" applyNumberFormat="1" applyFont="1" applyFill="1" applyBorder="1">
      <alignment vertical="center"/>
    </xf>
    <xf numFmtId="0" fontId="10" fillId="0" borderId="19" xfId="0" applyFont="1" applyBorder="1" applyAlignment="1">
      <alignment vertical="center" wrapText="1"/>
    </xf>
    <xf numFmtId="178" fontId="10" fillId="0" borderId="19" xfId="0" applyNumberFormat="1" applyFont="1" applyBorder="1" applyAlignment="1">
      <alignment vertical="center" wrapText="1"/>
    </xf>
    <xf numFmtId="176" fontId="10" fillId="2" borderId="22" xfId="0" applyNumberFormat="1" applyFont="1" applyFill="1" applyBorder="1" applyAlignment="1">
      <alignment horizontal="center" vertical="center"/>
    </xf>
    <xf numFmtId="176" fontId="10" fillId="4" borderId="15" xfId="0" applyNumberFormat="1" applyFont="1" applyFill="1" applyBorder="1" applyAlignment="1">
      <alignment horizontal="right" vertical="center"/>
    </xf>
    <xf numFmtId="176" fontId="10" fillId="2" borderId="1" xfId="0" applyNumberFormat="1" applyFont="1" applyFill="1" applyBorder="1" applyAlignment="1">
      <alignment horizontal="center" vertical="center" wrapText="1" shrinkToFit="1"/>
    </xf>
    <xf numFmtId="176" fontId="10" fillId="2" borderId="20" xfId="0" applyNumberFormat="1" applyFont="1" applyFill="1" applyBorder="1" applyAlignment="1">
      <alignment horizontal="left" vertical="center"/>
    </xf>
    <xf numFmtId="176" fontId="10" fillId="2" borderId="14" xfId="0" applyNumberFormat="1" applyFont="1" applyFill="1" applyBorder="1" applyAlignment="1">
      <alignment horizontal="left" vertical="center"/>
    </xf>
    <xf numFmtId="176" fontId="10" fillId="2" borderId="5" xfId="0" applyNumberFormat="1" applyFont="1" applyFill="1" applyBorder="1">
      <alignment vertical="center"/>
    </xf>
    <xf numFmtId="176" fontId="10" fillId="2" borderId="8" xfId="0" applyNumberFormat="1" applyFont="1" applyFill="1" applyBorder="1" applyAlignment="1">
      <alignment horizontal="center" vertical="center" wrapText="1"/>
    </xf>
    <xf numFmtId="176" fontId="10" fillId="2" borderId="8" xfId="0" applyNumberFormat="1" applyFont="1" applyFill="1" applyBorder="1" applyAlignment="1">
      <alignment horizontal="right" vertical="center" wrapText="1"/>
    </xf>
    <xf numFmtId="0" fontId="11" fillId="2" borderId="15" xfId="0" applyFont="1" applyFill="1" applyBorder="1" applyAlignment="1">
      <alignment horizontal="center" vertical="center"/>
    </xf>
    <xf numFmtId="176" fontId="11" fillId="2" borderId="3" xfId="0" applyNumberFormat="1" applyFont="1" applyFill="1" applyBorder="1" applyAlignment="1">
      <alignment horizontal="center" vertical="center" wrapText="1"/>
    </xf>
    <xf numFmtId="176" fontId="11" fillId="2" borderId="3" xfId="0" applyNumberFormat="1" applyFont="1" applyFill="1" applyBorder="1" applyAlignment="1">
      <alignment horizontal="center" vertical="center"/>
    </xf>
    <xf numFmtId="176" fontId="11" fillId="2" borderId="1" xfId="0" applyNumberFormat="1" applyFont="1" applyFill="1" applyBorder="1" applyAlignment="1">
      <alignment horizontal="right" vertical="center"/>
    </xf>
    <xf numFmtId="41" fontId="4" fillId="0" borderId="0" xfId="2" applyFont="1">
      <alignment vertical="center"/>
    </xf>
    <xf numFmtId="0" fontId="4" fillId="0" borderId="0" xfId="0" applyFont="1">
      <alignment vertical="center"/>
    </xf>
    <xf numFmtId="0" fontId="19" fillId="2" borderId="24" xfId="0" applyFont="1" applyFill="1" applyBorder="1">
      <alignment vertical="center"/>
    </xf>
    <xf numFmtId="0" fontId="28" fillId="2" borderId="24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9" fillId="2" borderId="24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178" fontId="10" fillId="2" borderId="15" xfId="0" applyNumberFormat="1" applyFont="1" applyFill="1" applyBorder="1">
      <alignment vertical="center"/>
    </xf>
    <xf numFmtId="176" fontId="10" fillId="2" borderId="15" xfId="0" applyNumberFormat="1" applyFont="1" applyFill="1" applyBorder="1" applyAlignment="1">
      <alignment horizontal="center" vertical="center" shrinkToFit="1"/>
    </xf>
    <xf numFmtId="176" fontId="10" fillId="7" borderId="6" xfId="0" applyNumberFormat="1" applyFont="1" applyFill="1" applyBorder="1" applyAlignment="1">
      <alignment horizontal="left" vertical="center"/>
    </xf>
    <xf numFmtId="178" fontId="10" fillId="7" borderId="6" xfId="0" applyNumberFormat="1" applyFont="1" applyFill="1" applyBorder="1" applyAlignment="1">
      <alignment horizontal="left" vertical="center"/>
    </xf>
    <xf numFmtId="178" fontId="10" fillId="7" borderId="6" xfId="0" applyNumberFormat="1" applyFont="1" applyFill="1" applyBorder="1">
      <alignment vertical="center"/>
    </xf>
    <xf numFmtId="176" fontId="10" fillId="8" borderId="1" xfId="0" applyNumberFormat="1" applyFont="1" applyFill="1" applyBorder="1">
      <alignment vertical="center"/>
    </xf>
    <xf numFmtId="176" fontId="10" fillId="8" borderId="1" xfId="0" applyNumberFormat="1" applyFont="1" applyFill="1" applyBorder="1" applyAlignment="1">
      <alignment horizontal="right" vertical="center"/>
    </xf>
    <xf numFmtId="176" fontId="10" fillId="8" borderId="2" xfId="0" applyNumberFormat="1" applyFont="1" applyFill="1" applyBorder="1" applyAlignment="1">
      <alignment horizontal="right" vertical="center"/>
    </xf>
    <xf numFmtId="41" fontId="30" fillId="2" borderId="0" xfId="2" applyFont="1" applyFill="1" applyAlignment="1">
      <alignment horizontal="right" vertical="center" wrapText="1"/>
    </xf>
    <xf numFmtId="0" fontId="31" fillId="4" borderId="0" xfId="0" applyFont="1" applyFill="1" applyAlignment="1">
      <alignment vertical="center" wrapText="1"/>
    </xf>
    <xf numFmtId="176" fontId="10" fillId="2" borderId="18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20" fillId="0" borderId="0" xfId="0" applyFont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176" fontId="10" fillId="7" borderId="6" xfId="0" applyNumberFormat="1" applyFont="1" applyFill="1" applyBorder="1" applyAlignment="1">
      <alignment horizontal="left" vertical="center" shrinkToFit="1"/>
    </xf>
    <xf numFmtId="176" fontId="10" fillId="7" borderId="10" xfId="0" applyNumberFormat="1" applyFont="1" applyFill="1" applyBorder="1" applyAlignment="1">
      <alignment horizontal="left" vertical="center" shrinkToFit="1"/>
    </xf>
    <xf numFmtId="176" fontId="10" fillId="7" borderId="7" xfId="0" applyNumberFormat="1" applyFont="1" applyFill="1" applyBorder="1" applyAlignment="1">
      <alignment horizontal="left" vertical="center" shrinkToFit="1"/>
    </xf>
    <xf numFmtId="176" fontId="10" fillId="2" borderId="6" xfId="0" applyNumberFormat="1" applyFont="1" applyFill="1" applyBorder="1" applyAlignment="1">
      <alignment horizontal="left" vertical="center" shrinkToFit="1"/>
    </xf>
    <xf numFmtId="176" fontId="10" fillId="2" borderId="7" xfId="0" applyNumberFormat="1" applyFont="1" applyFill="1" applyBorder="1" applyAlignment="1">
      <alignment horizontal="left" vertical="center" shrinkToFit="1"/>
    </xf>
    <xf numFmtId="0" fontId="12" fillId="0" borderId="17" xfId="0" applyFont="1" applyBorder="1" applyAlignment="1">
      <alignment horizontal="left" vertical="center"/>
    </xf>
    <xf numFmtId="0" fontId="12" fillId="0" borderId="18" xfId="0" applyFont="1" applyBorder="1" applyAlignment="1">
      <alignment horizontal="left" vertical="center"/>
    </xf>
    <xf numFmtId="0" fontId="13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176" fontId="10" fillId="2" borderId="6" xfId="0" applyNumberFormat="1" applyFont="1" applyFill="1" applyBorder="1" applyAlignment="1">
      <alignment horizontal="left" vertical="center"/>
    </xf>
    <xf numFmtId="176" fontId="10" fillId="2" borderId="7" xfId="0" applyNumberFormat="1" applyFont="1" applyFill="1" applyBorder="1" applyAlignment="1">
      <alignment horizontal="left" vertical="center"/>
    </xf>
    <xf numFmtId="176" fontId="10" fillId="7" borderId="6" xfId="0" applyNumberFormat="1" applyFont="1" applyFill="1" applyBorder="1" applyAlignment="1">
      <alignment horizontal="left" vertical="center"/>
    </xf>
    <xf numFmtId="176" fontId="10" fillId="7" borderId="10" xfId="0" applyNumberFormat="1" applyFont="1" applyFill="1" applyBorder="1" applyAlignment="1">
      <alignment horizontal="left" vertical="center"/>
    </xf>
    <xf numFmtId="176" fontId="10" fillId="7" borderId="7" xfId="0" applyNumberFormat="1" applyFont="1" applyFill="1" applyBorder="1" applyAlignment="1">
      <alignment horizontal="left" vertical="center"/>
    </xf>
    <xf numFmtId="178" fontId="10" fillId="2" borderId="6" xfId="0" applyNumberFormat="1" applyFont="1" applyFill="1" applyBorder="1" applyAlignment="1">
      <alignment horizontal="left" vertical="center"/>
    </xf>
    <xf numFmtId="178" fontId="10" fillId="2" borderId="7" xfId="0" applyNumberFormat="1" applyFont="1" applyFill="1" applyBorder="1" applyAlignment="1">
      <alignment horizontal="left" vertical="center"/>
    </xf>
    <xf numFmtId="176" fontId="10" fillId="2" borderId="6" xfId="0" applyNumberFormat="1" applyFont="1" applyFill="1" applyBorder="1" applyAlignment="1">
      <alignment horizontal="center" vertical="center"/>
    </xf>
    <xf numFmtId="176" fontId="10" fillId="2" borderId="10" xfId="0" applyNumberFormat="1" applyFont="1" applyFill="1" applyBorder="1" applyAlignment="1">
      <alignment horizontal="center" vertical="center"/>
    </xf>
    <xf numFmtId="176" fontId="10" fillId="2" borderId="7" xfId="0" applyNumberFormat="1" applyFont="1" applyFill="1" applyBorder="1" applyAlignment="1">
      <alignment horizontal="center" vertical="center"/>
    </xf>
    <xf numFmtId="176" fontId="10" fillId="2" borderId="21" xfId="0" applyNumberFormat="1" applyFont="1" applyFill="1" applyBorder="1" applyAlignment="1">
      <alignment horizontal="center" vertical="center"/>
    </xf>
    <xf numFmtId="176" fontId="10" fillId="2" borderId="24" xfId="0" applyNumberFormat="1" applyFont="1" applyFill="1" applyBorder="1" applyAlignment="1">
      <alignment horizontal="center" vertical="center"/>
    </xf>
    <xf numFmtId="178" fontId="10" fillId="7" borderId="6" xfId="0" applyNumberFormat="1" applyFont="1" applyFill="1" applyBorder="1" applyAlignment="1">
      <alignment horizontal="left" vertical="center"/>
    </xf>
    <xf numFmtId="178" fontId="10" fillId="7" borderId="10" xfId="0" applyNumberFormat="1" applyFont="1" applyFill="1" applyBorder="1" applyAlignment="1">
      <alignment horizontal="left" vertical="center"/>
    </xf>
    <xf numFmtId="178" fontId="10" fillId="7" borderId="7" xfId="0" applyNumberFormat="1" applyFont="1" applyFill="1" applyBorder="1" applyAlignment="1">
      <alignment horizontal="left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176" fontId="10" fillId="0" borderId="6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7" borderId="6" xfId="0" applyFont="1" applyFill="1" applyBorder="1" applyAlignment="1">
      <alignment horizontal="left" vertical="center"/>
    </xf>
    <xf numFmtId="0" fontId="10" fillId="7" borderId="10" xfId="0" applyFont="1" applyFill="1" applyBorder="1" applyAlignment="1">
      <alignment horizontal="left" vertical="center"/>
    </xf>
    <xf numFmtId="0" fontId="10" fillId="7" borderId="7" xfId="0" applyFont="1" applyFill="1" applyBorder="1" applyAlignment="1">
      <alignment horizontal="left" vertical="center"/>
    </xf>
    <xf numFmtId="0" fontId="10" fillId="2" borderId="6" xfId="0" applyFont="1" applyFill="1" applyBorder="1" applyAlignment="1">
      <alignment horizontal="left" vertical="center"/>
    </xf>
    <xf numFmtId="0" fontId="10" fillId="2" borderId="7" xfId="0" applyFont="1" applyFill="1" applyBorder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176" fontId="10" fillId="2" borderId="16" xfId="0" applyNumberFormat="1" applyFont="1" applyFill="1" applyBorder="1" applyAlignment="1">
      <alignment horizontal="left" vertical="center"/>
    </xf>
    <xf numFmtId="176" fontId="10" fillId="2" borderId="17" xfId="0" applyNumberFormat="1" applyFont="1" applyFill="1" applyBorder="1" applyAlignment="1">
      <alignment horizontal="left" vertical="center"/>
    </xf>
    <xf numFmtId="176" fontId="10" fillId="2" borderId="18" xfId="0" applyNumberFormat="1" applyFont="1" applyFill="1" applyBorder="1" applyAlignment="1">
      <alignment horizontal="left" vertical="center"/>
    </xf>
    <xf numFmtId="176" fontId="10" fillId="2" borderId="10" xfId="0" applyNumberFormat="1" applyFont="1" applyFill="1" applyBorder="1" applyAlignment="1">
      <alignment horizontal="left" vertical="center"/>
    </xf>
    <xf numFmtId="0" fontId="10" fillId="0" borderId="10" xfId="0" applyFont="1" applyBorder="1" applyAlignment="1">
      <alignment horizontal="center" vertical="center"/>
    </xf>
    <xf numFmtId="176" fontId="10" fillId="2" borderId="16" xfId="0" applyNumberFormat="1" applyFont="1" applyFill="1" applyBorder="1" applyAlignment="1">
      <alignment horizontal="center" vertical="center"/>
    </xf>
    <xf numFmtId="176" fontId="10" fillId="2" borderId="17" xfId="0" applyNumberFormat="1" applyFont="1" applyFill="1" applyBorder="1" applyAlignment="1">
      <alignment horizontal="center" vertical="center"/>
    </xf>
    <xf numFmtId="176" fontId="10" fillId="2" borderId="18" xfId="0" applyNumberFormat="1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left" vertical="center"/>
    </xf>
    <xf numFmtId="0" fontId="13" fillId="0" borderId="23" xfId="0" applyFont="1" applyBorder="1" applyAlignment="1">
      <alignment horizontal="center" vertical="center"/>
    </xf>
    <xf numFmtId="176" fontId="10" fillId="2" borderId="6" xfId="0" applyNumberFormat="1" applyFont="1" applyFill="1" applyBorder="1" applyAlignment="1">
      <alignment horizontal="left" vertical="center" wrapText="1"/>
    </xf>
    <xf numFmtId="176" fontId="10" fillId="2" borderId="10" xfId="0" applyNumberFormat="1" applyFont="1" applyFill="1" applyBorder="1" applyAlignment="1">
      <alignment horizontal="left" vertical="center" wrapText="1"/>
    </xf>
    <xf numFmtId="176" fontId="10" fillId="2" borderId="7" xfId="0" applyNumberFormat="1" applyFont="1" applyFill="1" applyBorder="1" applyAlignment="1">
      <alignment horizontal="left" vertical="center" wrapText="1"/>
    </xf>
    <xf numFmtId="176" fontId="14" fillId="2" borderId="6" xfId="0" applyNumberFormat="1" applyFont="1" applyFill="1" applyBorder="1" applyAlignment="1">
      <alignment horizontal="left" vertical="center" wrapText="1"/>
    </xf>
    <xf numFmtId="176" fontId="14" fillId="2" borderId="10" xfId="0" applyNumberFormat="1" applyFont="1" applyFill="1" applyBorder="1" applyAlignment="1">
      <alignment horizontal="left" vertical="center" wrapText="1"/>
    </xf>
    <xf numFmtId="176" fontId="14" fillId="2" borderId="7" xfId="0" applyNumberFormat="1" applyFont="1" applyFill="1" applyBorder="1" applyAlignment="1">
      <alignment horizontal="left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176" fontId="10" fillId="2" borderId="1" xfId="0" applyNumberFormat="1" applyFont="1" applyFill="1" applyBorder="1" applyAlignment="1">
      <alignment horizontal="left" vertical="center"/>
    </xf>
    <xf numFmtId="0" fontId="10" fillId="2" borderId="16" xfId="0" applyFont="1" applyFill="1" applyBorder="1" applyAlignment="1">
      <alignment horizontal="left" vertical="center"/>
    </xf>
    <xf numFmtId="0" fontId="10" fillId="2" borderId="17" xfId="0" applyFont="1" applyFill="1" applyBorder="1" applyAlignment="1">
      <alignment horizontal="left" vertical="center"/>
    </xf>
    <xf numFmtId="0" fontId="10" fillId="2" borderId="18" xfId="0" applyFont="1" applyFill="1" applyBorder="1" applyAlignment="1">
      <alignment horizontal="left" vertical="center"/>
    </xf>
    <xf numFmtId="0" fontId="12" fillId="2" borderId="13" xfId="0" applyFont="1" applyFill="1" applyBorder="1">
      <alignment vertical="center"/>
    </xf>
    <xf numFmtId="0" fontId="10" fillId="2" borderId="10" xfId="0" applyFont="1" applyFill="1" applyBorder="1" applyAlignment="1">
      <alignment horizontal="center" vertical="center"/>
    </xf>
    <xf numFmtId="176" fontId="10" fillId="2" borderId="6" xfId="0" applyNumberFormat="1" applyFont="1" applyFill="1" applyBorder="1" applyAlignment="1">
      <alignment horizontal="center" vertical="center" wrapText="1"/>
    </xf>
    <xf numFmtId="176" fontId="10" fillId="2" borderId="10" xfId="0" applyNumberFormat="1" applyFont="1" applyFill="1" applyBorder="1" applyAlignment="1">
      <alignment horizontal="center" vertical="center" wrapText="1"/>
    </xf>
    <xf numFmtId="176" fontId="10" fillId="2" borderId="7" xfId="0" applyNumberFormat="1" applyFont="1" applyFill="1" applyBorder="1" applyAlignment="1">
      <alignment horizontal="center" vertical="center" wrapText="1"/>
    </xf>
    <xf numFmtId="177" fontId="10" fillId="2" borderId="6" xfId="0" applyNumberFormat="1" applyFont="1" applyFill="1" applyBorder="1" applyAlignment="1">
      <alignment horizontal="center" vertical="center" wrapText="1"/>
    </xf>
    <xf numFmtId="177" fontId="10" fillId="2" borderId="10" xfId="0" applyNumberFormat="1" applyFont="1" applyFill="1" applyBorder="1" applyAlignment="1">
      <alignment horizontal="center" vertical="center" wrapText="1"/>
    </xf>
    <xf numFmtId="177" fontId="10" fillId="2" borderId="7" xfId="0" applyNumberFormat="1" applyFont="1" applyFill="1" applyBorder="1" applyAlignment="1">
      <alignment horizontal="center" vertical="center" wrapText="1"/>
    </xf>
    <xf numFmtId="176" fontId="10" fillId="2" borderId="6" xfId="0" applyNumberFormat="1" applyFont="1" applyFill="1" applyBorder="1" applyAlignment="1">
      <alignment horizontal="center" vertical="center" shrinkToFit="1"/>
    </xf>
    <xf numFmtId="176" fontId="10" fillId="2" borderId="10" xfId="0" applyNumberFormat="1" applyFont="1" applyFill="1" applyBorder="1" applyAlignment="1">
      <alignment horizontal="center" vertical="center" shrinkToFit="1"/>
    </xf>
    <xf numFmtId="176" fontId="10" fillId="2" borderId="7" xfId="0" applyNumberFormat="1" applyFont="1" applyFill="1" applyBorder="1" applyAlignment="1">
      <alignment horizontal="center" vertical="center" shrinkToFit="1"/>
    </xf>
    <xf numFmtId="176" fontId="11" fillId="2" borderId="6" xfId="0" applyNumberFormat="1" applyFont="1" applyFill="1" applyBorder="1" applyAlignment="1">
      <alignment horizontal="center" vertical="center" wrapText="1"/>
    </xf>
    <xf numFmtId="176" fontId="11" fillId="2" borderId="10" xfId="0" applyNumberFormat="1" applyFont="1" applyFill="1" applyBorder="1" applyAlignment="1">
      <alignment horizontal="center" vertical="center" wrapText="1"/>
    </xf>
    <xf numFmtId="176" fontId="11" fillId="2" borderId="7" xfId="0" applyNumberFormat="1" applyFont="1" applyFill="1" applyBorder="1" applyAlignment="1">
      <alignment horizontal="center" vertical="center" wrapText="1"/>
    </xf>
    <xf numFmtId="176" fontId="10" fillId="2" borderId="16" xfId="0" applyNumberFormat="1" applyFont="1" applyFill="1" applyBorder="1" applyAlignment="1">
      <alignment horizontal="center" vertical="center" shrinkToFit="1"/>
    </xf>
    <xf numFmtId="176" fontId="10" fillId="2" borderId="17" xfId="0" applyNumberFormat="1" applyFont="1" applyFill="1" applyBorder="1" applyAlignment="1">
      <alignment horizontal="center" vertical="center" shrinkToFit="1"/>
    </xf>
    <xf numFmtId="176" fontId="10" fillId="2" borderId="18" xfId="0" applyNumberFormat="1" applyFont="1" applyFill="1" applyBorder="1" applyAlignment="1">
      <alignment horizontal="center" vertical="center" shrinkToFit="1"/>
    </xf>
    <xf numFmtId="176" fontId="10" fillId="2" borderId="16" xfId="0" applyNumberFormat="1" applyFont="1" applyFill="1" applyBorder="1" applyAlignment="1">
      <alignment horizontal="left" vertical="center" wrapText="1"/>
    </xf>
    <xf numFmtId="176" fontId="10" fillId="2" borderId="17" xfId="0" applyNumberFormat="1" applyFont="1" applyFill="1" applyBorder="1" applyAlignment="1">
      <alignment horizontal="left" vertical="center" wrapText="1"/>
    </xf>
    <xf numFmtId="176" fontId="10" fillId="2" borderId="18" xfId="0" applyNumberFormat="1" applyFont="1" applyFill="1" applyBorder="1" applyAlignment="1">
      <alignment horizontal="left" vertical="center" wrapText="1"/>
    </xf>
    <xf numFmtId="176" fontId="10" fillId="2" borderId="19" xfId="0" applyNumberFormat="1" applyFont="1" applyFill="1" applyBorder="1" applyAlignment="1">
      <alignment horizontal="left" vertical="center" wrapText="1"/>
    </xf>
    <xf numFmtId="0" fontId="19" fillId="2" borderId="0" xfId="0" applyFont="1" applyFill="1" applyAlignment="1">
      <alignment horizontal="left" vertical="center"/>
    </xf>
    <xf numFmtId="0" fontId="19" fillId="2" borderId="6" xfId="0" applyFont="1" applyFill="1" applyBorder="1" applyAlignment="1">
      <alignment horizontal="left" vertical="center"/>
    </xf>
    <xf numFmtId="0" fontId="19" fillId="2" borderId="10" xfId="0" applyFont="1" applyFill="1" applyBorder="1" applyAlignment="1">
      <alignment horizontal="left" vertical="center"/>
    </xf>
  </cellXfs>
  <cellStyles count="5">
    <cellStyle name="백분율" xfId="1" builtinId="5"/>
    <cellStyle name="쉼표 [0]" xfId="2" builtinId="6"/>
    <cellStyle name="쉼표 [0] 2" xfId="4" xr:uid="{00000000-0005-0000-0000-000002000000}"/>
    <cellStyle name="표준" xfId="0" builtinId="0"/>
    <cellStyle name="표준 2" xfId="3" xr:uid="{00000000-0005-0000-0000-000004000000}"/>
  </cellStyles>
  <dxfs count="0"/>
  <tableStyles count="0" defaultTableStyle="TableStyleMedium9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3e99c7ee8b84fc0/&#48148;&#53461;%20&#54868;&#47732;/&#51088;&#51452;&#49324;&#50857;&#54616;&#45716;&#49436;&#49885;/SaniTOX%20LINK%20cfedb98e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운영비신청내역서"/>
      <sheetName val="인건비 "/>
      <sheetName val="시간외수당"/>
      <sheetName val="일일수용인원현황"/>
      <sheetName val="아동시설입소자명부"/>
      <sheetName val="급여기준"/>
      <sheetName val="운영비 소급"/>
    </sheetNames>
    <sheetDataSet>
      <sheetData sheetId="0"/>
      <sheetData sheetId="1"/>
      <sheetData sheetId="2"/>
      <sheetData sheetId="3"/>
      <sheetData sheetId="4"/>
      <sheetData sheetId="5">
        <row r="3">
          <cell r="C3" t="str">
            <v>원장</v>
          </cell>
          <cell r="D3" t="str">
            <v>사무국장</v>
          </cell>
          <cell r="E3" t="str">
            <v>간호사</v>
          </cell>
          <cell r="F3" t="str">
            <v>영양사</v>
          </cell>
          <cell r="G3" t="str">
            <v>자립지원전담요원</v>
          </cell>
          <cell r="H3" t="str">
            <v>임상심리상담원</v>
          </cell>
          <cell r="I3" t="str">
            <v>생활복지사</v>
          </cell>
          <cell r="J3" t="str">
            <v>생활지도원</v>
          </cell>
          <cell r="K3" t="str">
            <v>위생원</v>
          </cell>
          <cell r="L3" t="str">
            <v>조리원</v>
          </cell>
        </row>
        <row r="4">
          <cell r="C4">
            <v>2614000</v>
          </cell>
          <cell r="D4">
            <v>2343700</v>
          </cell>
          <cell r="E4">
            <v>1910300</v>
          </cell>
          <cell r="F4">
            <v>2138300</v>
          </cell>
          <cell r="G4">
            <v>2138300</v>
          </cell>
          <cell r="H4">
            <v>2138300</v>
          </cell>
          <cell r="I4">
            <v>2138300</v>
          </cell>
          <cell r="J4">
            <v>1910300</v>
          </cell>
          <cell r="K4">
            <v>1822500</v>
          </cell>
          <cell r="L4">
            <v>1822500</v>
          </cell>
        </row>
        <row r="5">
          <cell r="C5">
            <v>2708400</v>
          </cell>
          <cell r="D5">
            <v>2424100</v>
          </cell>
          <cell r="E5">
            <v>1940600</v>
          </cell>
          <cell r="F5">
            <v>2208800</v>
          </cell>
          <cell r="G5">
            <v>2208800</v>
          </cell>
          <cell r="H5">
            <v>2208800</v>
          </cell>
          <cell r="I5">
            <v>2208800</v>
          </cell>
          <cell r="J5">
            <v>1940600</v>
          </cell>
          <cell r="K5">
            <v>1848100</v>
          </cell>
          <cell r="L5">
            <v>1848100</v>
          </cell>
        </row>
        <row r="6">
          <cell r="C6">
            <v>2811400</v>
          </cell>
          <cell r="D6">
            <v>2517400</v>
          </cell>
          <cell r="E6">
            <v>1991500</v>
          </cell>
          <cell r="F6">
            <v>2280900</v>
          </cell>
          <cell r="G6">
            <v>2280900</v>
          </cell>
          <cell r="H6">
            <v>2280900</v>
          </cell>
          <cell r="I6">
            <v>2280900</v>
          </cell>
          <cell r="J6">
            <v>1991500</v>
          </cell>
          <cell r="K6">
            <v>1891600</v>
          </cell>
          <cell r="L6">
            <v>1891600</v>
          </cell>
        </row>
        <row r="7">
          <cell r="C7">
            <v>2918700</v>
          </cell>
          <cell r="D7">
            <v>2613200</v>
          </cell>
          <cell r="E7">
            <v>2051200</v>
          </cell>
          <cell r="F7">
            <v>2378500</v>
          </cell>
          <cell r="G7">
            <v>2378500</v>
          </cell>
          <cell r="H7">
            <v>2378500</v>
          </cell>
          <cell r="I7">
            <v>2378500</v>
          </cell>
          <cell r="J7">
            <v>2051200</v>
          </cell>
          <cell r="K7">
            <v>1933900</v>
          </cell>
          <cell r="L7">
            <v>1933900</v>
          </cell>
        </row>
        <row r="8">
          <cell r="C8">
            <v>3047600</v>
          </cell>
          <cell r="D8">
            <v>2716300</v>
          </cell>
          <cell r="E8">
            <v>2113700</v>
          </cell>
          <cell r="F8">
            <v>2481900</v>
          </cell>
          <cell r="G8">
            <v>2481900</v>
          </cell>
          <cell r="H8">
            <v>2481900</v>
          </cell>
          <cell r="I8">
            <v>2481900</v>
          </cell>
          <cell r="J8">
            <v>2113700</v>
          </cell>
          <cell r="K8">
            <v>1975800</v>
          </cell>
          <cell r="L8">
            <v>1975800</v>
          </cell>
        </row>
        <row r="9">
          <cell r="C9">
            <v>3176500</v>
          </cell>
          <cell r="D9">
            <v>2832100</v>
          </cell>
          <cell r="E9">
            <v>2176400</v>
          </cell>
          <cell r="F9">
            <v>2588900</v>
          </cell>
          <cell r="G9">
            <v>2588900</v>
          </cell>
          <cell r="H9">
            <v>2588900</v>
          </cell>
          <cell r="I9">
            <v>2588900</v>
          </cell>
          <cell r="J9">
            <v>2176400</v>
          </cell>
          <cell r="K9">
            <v>2028200</v>
          </cell>
          <cell r="L9">
            <v>2028200</v>
          </cell>
        </row>
        <row r="10">
          <cell r="C10">
            <v>3305400</v>
          </cell>
          <cell r="D10">
            <v>2948100</v>
          </cell>
          <cell r="E10">
            <v>2266500</v>
          </cell>
          <cell r="F10">
            <v>2700700</v>
          </cell>
          <cell r="G10">
            <v>2700700</v>
          </cell>
          <cell r="H10">
            <v>2700700</v>
          </cell>
          <cell r="I10">
            <v>2700700</v>
          </cell>
          <cell r="J10">
            <v>2266500</v>
          </cell>
          <cell r="K10">
            <v>2069800</v>
          </cell>
          <cell r="L10">
            <v>2069800</v>
          </cell>
        </row>
        <row r="11">
          <cell r="C11">
            <v>3435500</v>
          </cell>
          <cell r="D11">
            <v>3072800</v>
          </cell>
          <cell r="E11">
            <v>2360700</v>
          </cell>
          <cell r="F11">
            <v>2813600</v>
          </cell>
          <cell r="G11">
            <v>2813600</v>
          </cell>
          <cell r="H11">
            <v>2813600</v>
          </cell>
          <cell r="I11">
            <v>2813600</v>
          </cell>
          <cell r="J11">
            <v>2360700</v>
          </cell>
          <cell r="K11">
            <v>2132800</v>
          </cell>
          <cell r="L11">
            <v>2132800</v>
          </cell>
        </row>
        <row r="12">
          <cell r="C12">
            <v>3566600</v>
          </cell>
          <cell r="D12">
            <v>3201700</v>
          </cell>
          <cell r="E12">
            <v>2455000</v>
          </cell>
          <cell r="F12">
            <v>2929500</v>
          </cell>
          <cell r="G12">
            <v>2929500</v>
          </cell>
          <cell r="H12">
            <v>2929500</v>
          </cell>
          <cell r="I12">
            <v>2929500</v>
          </cell>
          <cell r="J12">
            <v>2455000</v>
          </cell>
          <cell r="K12">
            <v>2208800</v>
          </cell>
          <cell r="L12">
            <v>2208800</v>
          </cell>
        </row>
        <row r="13">
          <cell r="C13">
            <v>3691200</v>
          </cell>
          <cell r="D13">
            <v>3329300</v>
          </cell>
          <cell r="E13">
            <v>2545000</v>
          </cell>
          <cell r="F13">
            <v>3041100</v>
          </cell>
          <cell r="G13">
            <v>3041100</v>
          </cell>
          <cell r="H13">
            <v>3041100</v>
          </cell>
          <cell r="I13">
            <v>3041100</v>
          </cell>
          <cell r="J13">
            <v>2545000</v>
          </cell>
          <cell r="K13">
            <v>2303300</v>
          </cell>
          <cell r="L13">
            <v>2303300</v>
          </cell>
        </row>
        <row r="14">
          <cell r="C14">
            <v>3815700</v>
          </cell>
          <cell r="D14">
            <v>3448500</v>
          </cell>
          <cell r="E14">
            <v>2628400</v>
          </cell>
          <cell r="F14">
            <v>3144200</v>
          </cell>
          <cell r="G14">
            <v>3144200</v>
          </cell>
          <cell r="H14">
            <v>3144200</v>
          </cell>
          <cell r="I14">
            <v>3144200</v>
          </cell>
          <cell r="J14">
            <v>2628400</v>
          </cell>
          <cell r="K14">
            <v>2361700</v>
          </cell>
          <cell r="L14">
            <v>2361700</v>
          </cell>
        </row>
        <row r="15">
          <cell r="C15">
            <v>3938100</v>
          </cell>
          <cell r="D15">
            <v>3552400</v>
          </cell>
          <cell r="E15">
            <v>2696500</v>
          </cell>
          <cell r="F15">
            <v>3237300</v>
          </cell>
          <cell r="G15">
            <v>3237300</v>
          </cell>
          <cell r="H15">
            <v>3237300</v>
          </cell>
          <cell r="I15">
            <v>3237300</v>
          </cell>
          <cell r="J15">
            <v>2696500</v>
          </cell>
          <cell r="K15">
            <v>2428700</v>
          </cell>
          <cell r="L15">
            <v>2428700</v>
          </cell>
        </row>
        <row r="16">
          <cell r="C16">
            <v>4043200</v>
          </cell>
          <cell r="D16">
            <v>3643600</v>
          </cell>
          <cell r="E16">
            <v>2762700</v>
          </cell>
          <cell r="F16">
            <v>3318700</v>
          </cell>
          <cell r="G16">
            <v>3318700</v>
          </cell>
          <cell r="H16">
            <v>3318700</v>
          </cell>
          <cell r="I16">
            <v>3318700</v>
          </cell>
          <cell r="J16">
            <v>2762700</v>
          </cell>
          <cell r="K16">
            <v>2499300</v>
          </cell>
          <cell r="L16">
            <v>2499300</v>
          </cell>
        </row>
        <row r="17">
          <cell r="C17">
            <v>4129100</v>
          </cell>
          <cell r="D17">
            <v>3734400</v>
          </cell>
          <cell r="E17">
            <v>2827800</v>
          </cell>
          <cell r="F17">
            <v>3397800</v>
          </cell>
          <cell r="G17">
            <v>3397800</v>
          </cell>
          <cell r="H17">
            <v>3397800</v>
          </cell>
          <cell r="I17">
            <v>3397800</v>
          </cell>
          <cell r="J17">
            <v>2827800</v>
          </cell>
          <cell r="K17">
            <v>2555600</v>
          </cell>
          <cell r="L17">
            <v>2555600</v>
          </cell>
        </row>
        <row r="18">
          <cell r="C18">
            <v>4215700</v>
          </cell>
          <cell r="D18">
            <v>3825500</v>
          </cell>
          <cell r="E18">
            <v>2889400</v>
          </cell>
          <cell r="F18">
            <v>3473500</v>
          </cell>
          <cell r="G18">
            <v>3473500</v>
          </cell>
          <cell r="H18">
            <v>3473500</v>
          </cell>
          <cell r="I18">
            <v>3473500</v>
          </cell>
          <cell r="J18">
            <v>2889400</v>
          </cell>
          <cell r="K18">
            <v>2601100</v>
          </cell>
          <cell r="L18">
            <v>2601100</v>
          </cell>
        </row>
        <row r="19">
          <cell r="C19">
            <v>4297700</v>
          </cell>
          <cell r="D19">
            <v>3906800</v>
          </cell>
          <cell r="E19">
            <v>2953400</v>
          </cell>
          <cell r="F19">
            <v>3545000</v>
          </cell>
          <cell r="G19">
            <v>3545000</v>
          </cell>
          <cell r="H19">
            <v>3545000</v>
          </cell>
          <cell r="I19">
            <v>3545000</v>
          </cell>
          <cell r="J19">
            <v>2953400</v>
          </cell>
          <cell r="K19">
            <v>2652000</v>
          </cell>
          <cell r="L19">
            <v>2652000</v>
          </cell>
        </row>
        <row r="20">
          <cell r="C20">
            <v>4374400</v>
          </cell>
          <cell r="D20">
            <v>3977200</v>
          </cell>
          <cell r="E20">
            <v>3017000</v>
          </cell>
          <cell r="F20">
            <v>3613300</v>
          </cell>
          <cell r="G20">
            <v>3613300</v>
          </cell>
          <cell r="H20">
            <v>3613300</v>
          </cell>
          <cell r="I20">
            <v>3613300</v>
          </cell>
          <cell r="J20">
            <v>3017000</v>
          </cell>
          <cell r="K20">
            <v>2703000</v>
          </cell>
          <cell r="L20">
            <v>2703000</v>
          </cell>
        </row>
        <row r="21">
          <cell r="C21">
            <v>4447100</v>
          </cell>
          <cell r="D21">
            <v>4047900</v>
          </cell>
          <cell r="E21">
            <v>3077700</v>
          </cell>
          <cell r="F21">
            <v>3679400</v>
          </cell>
          <cell r="G21">
            <v>3679400</v>
          </cell>
          <cell r="H21">
            <v>3679400</v>
          </cell>
          <cell r="I21">
            <v>3679400</v>
          </cell>
          <cell r="J21">
            <v>3077700</v>
          </cell>
          <cell r="K21">
            <v>2779900</v>
          </cell>
          <cell r="L21">
            <v>2779900</v>
          </cell>
        </row>
        <row r="22">
          <cell r="C22">
            <v>4515000</v>
          </cell>
          <cell r="D22">
            <v>4110800</v>
          </cell>
          <cell r="E22">
            <v>3132200</v>
          </cell>
          <cell r="F22">
            <v>3737900</v>
          </cell>
          <cell r="G22">
            <v>3737900</v>
          </cell>
          <cell r="H22">
            <v>3737900</v>
          </cell>
          <cell r="I22">
            <v>3737900</v>
          </cell>
          <cell r="J22">
            <v>3132200</v>
          </cell>
          <cell r="K22">
            <v>2832900</v>
          </cell>
          <cell r="L22">
            <v>2832900</v>
          </cell>
        </row>
        <row r="23">
          <cell r="C23">
            <v>4575800</v>
          </cell>
          <cell r="D23">
            <v>4171600</v>
          </cell>
          <cell r="E23">
            <v>3185300</v>
          </cell>
          <cell r="F23">
            <v>3796400</v>
          </cell>
          <cell r="G23">
            <v>3796400</v>
          </cell>
          <cell r="H23">
            <v>3796400</v>
          </cell>
          <cell r="I23">
            <v>3796400</v>
          </cell>
          <cell r="J23">
            <v>3185300</v>
          </cell>
          <cell r="K23">
            <v>2877600</v>
          </cell>
          <cell r="L23">
            <v>2877600</v>
          </cell>
        </row>
        <row r="24">
          <cell r="C24">
            <v>4635400</v>
          </cell>
          <cell r="D24">
            <v>4231300</v>
          </cell>
          <cell r="E24">
            <v>3233100</v>
          </cell>
          <cell r="F24">
            <v>3850400</v>
          </cell>
          <cell r="G24">
            <v>3850400</v>
          </cell>
          <cell r="H24">
            <v>3850400</v>
          </cell>
          <cell r="I24">
            <v>3850400</v>
          </cell>
          <cell r="J24">
            <v>3233100</v>
          </cell>
          <cell r="K24">
            <v>2927900</v>
          </cell>
          <cell r="L24">
            <v>2927900</v>
          </cell>
        </row>
        <row r="25">
          <cell r="C25">
            <v>4692800</v>
          </cell>
          <cell r="D25">
            <v>4286200</v>
          </cell>
          <cell r="E25">
            <v>3281300</v>
          </cell>
          <cell r="F25">
            <v>3902700</v>
          </cell>
          <cell r="G25">
            <v>3902700</v>
          </cell>
          <cell r="H25">
            <v>3902700</v>
          </cell>
          <cell r="I25">
            <v>3902700</v>
          </cell>
          <cell r="J25">
            <v>3281300</v>
          </cell>
          <cell r="K25">
            <v>2985700</v>
          </cell>
          <cell r="L25">
            <v>2985700</v>
          </cell>
        </row>
        <row r="26">
          <cell r="C26">
            <v>4746200</v>
          </cell>
          <cell r="D26">
            <v>4338600</v>
          </cell>
          <cell r="E26">
            <v>3325300</v>
          </cell>
          <cell r="F26">
            <v>3952300</v>
          </cell>
          <cell r="G26">
            <v>3952300</v>
          </cell>
          <cell r="H26">
            <v>3952300</v>
          </cell>
          <cell r="I26">
            <v>3952300</v>
          </cell>
          <cell r="J26">
            <v>3325300</v>
          </cell>
          <cell r="K26">
            <v>3042800</v>
          </cell>
          <cell r="L26">
            <v>3042800</v>
          </cell>
        </row>
        <row r="27">
          <cell r="C27">
            <v>4796700</v>
          </cell>
          <cell r="D27">
            <v>4387400</v>
          </cell>
          <cell r="E27">
            <v>3368800</v>
          </cell>
          <cell r="F27">
            <v>3996100</v>
          </cell>
          <cell r="G27">
            <v>3996100</v>
          </cell>
          <cell r="H27">
            <v>3996100</v>
          </cell>
          <cell r="I27">
            <v>3996100</v>
          </cell>
          <cell r="J27">
            <v>3368800</v>
          </cell>
          <cell r="K27">
            <v>3099100</v>
          </cell>
          <cell r="L27">
            <v>3099100</v>
          </cell>
        </row>
        <row r="28">
          <cell r="C28">
            <v>4845800</v>
          </cell>
          <cell r="D28">
            <v>4436200</v>
          </cell>
          <cell r="E28">
            <v>3410000</v>
          </cell>
          <cell r="F28">
            <v>4039600</v>
          </cell>
          <cell r="G28">
            <v>4039600</v>
          </cell>
          <cell r="H28">
            <v>4039600</v>
          </cell>
          <cell r="I28">
            <v>4039600</v>
          </cell>
          <cell r="J28">
            <v>3410000</v>
          </cell>
          <cell r="K28">
            <v>3155800</v>
          </cell>
          <cell r="L28">
            <v>3155800</v>
          </cell>
        </row>
        <row r="29">
          <cell r="C29">
            <v>4886100</v>
          </cell>
          <cell r="D29">
            <v>4478600</v>
          </cell>
          <cell r="E29">
            <v>3447900</v>
          </cell>
          <cell r="F29">
            <v>4082000</v>
          </cell>
          <cell r="G29">
            <v>4082000</v>
          </cell>
          <cell r="H29">
            <v>4082000</v>
          </cell>
          <cell r="I29">
            <v>4082000</v>
          </cell>
          <cell r="J29">
            <v>3447900</v>
          </cell>
          <cell r="K29">
            <v>3208100</v>
          </cell>
          <cell r="L29">
            <v>3208100</v>
          </cell>
        </row>
        <row r="30">
          <cell r="C30">
            <v>4927200</v>
          </cell>
          <cell r="D30">
            <v>4518800</v>
          </cell>
          <cell r="E30">
            <v>3480400</v>
          </cell>
          <cell r="F30">
            <v>4117800</v>
          </cell>
          <cell r="G30">
            <v>4117800</v>
          </cell>
          <cell r="H30">
            <v>4117800</v>
          </cell>
          <cell r="I30">
            <v>4117800</v>
          </cell>
          <cell r="J30">
            <v>3480400</v>
          </cell>
          <cell r="K30">
            <v>3251900</v>
          </cell>
          <cell r="L30">
            <v>3251900</v>
          </cell>
        </row>
        <row r="31">
          <cell r="C31">
            <v>4963000</v>
          </cell>
          <cell r="D31">
            <v>4554500</v>
          </cell>
          <cell r="E31">
            <v>3507700</v>
          </cell>
          <cell r="F31">
            <v>4149300</v>
          </cell>
          <cell r="G31">
            <v>4149300</v>
          </cell>
          <cell r="H31">
            <v>4149300</v>
          </cell>
          <cell r="I31">
            <v>4149300</v>
          </cell>
          <cell r="J31">
            <v>3507700</v>
          </cell>
          <cell r="K31">
            <v>3284600</v>
          </cell>
          <cell r="L31">
            <v>3284600</v>
          </cell>
        </row>
        <row r="32">
          <cell r="C32">
            <v>4990400</v>
          </cell>
          <cell r="D32">
            <v>4584800</v>
          </cell>
          <cell r="E32">
            <v>3533900</v>
          </cell>
          <cell r="F32">
            <v>4178700</v>
          </cell>
          <cell r="G32">
            <v>4178700</v>
          </cell>
          <cell r="H32">
            <v>4178700</v>
          </cell>
          <cell r="I32">
            <v>4178700</v>
          </cell>
          <cell r="J32">
            <v>3533900</v>
          </cell>
          <cell r="K32">
            <v>3318600</v>
          </cell>
          <cell r="L32">
            <v>3318600</v>
          </cell>
        </row>
        <row r="33">
          <cell r="C33">
            <v>5013500</v>
          </cell>
          <cell r="D33">
            <v>4616600</v>
          </cell>
          <cell r="E33">
            <v>3558500</v>
          </cell>
          <cell r="F33">
            <v>4206100</v>
          </cell>
          <cell r="G33">
            <v>4206100</v>
          </cell>
          <cell r="H33">
            <v>4206100</v>
          </cell>
          <cell r="I33">
            <v>4206100</v>
          </cell>
          <cell r="J33">
            <v>3558500</v>
          </cell>
          <cell r="K33">
            <v>3348800</v>
          </cell>
          <cell r="L33">
            <v>3348800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N55"/>
  <sheetViews>
    <sheetView tabSelected="1" zoomScaleNormal="100" zoomScaleSheetLayoutView="75" workbookViewId="0">
      <selection activeCell="D22" sqref="D22"/>
    </sheetView>
  </sheetViews>
  <sheetFormatPr defaultColWidth="8.88671875" defaultRowHeight="13.5"/>
  <cols>
    <col min="1" max="1" width="6.109375" style="6" customWidth="1"/>
    <col min="2" max="2" width="16.21875" style="6" customWidth="1"/>
    <col min="3" max="3" width="16.44140625" style="6" customWidth="1"/>
    <col min="4" max="4" width="15.33203125" style="6" customWidth="1"/>
    <col min="5" max="5" width="13.88671875" style="6" customWidth="1"/>
    <col min="6" max="6" width="9.6640625" style="6" customWidth="1"/>
    <col min="7" max="7" width="12" style="6" customWidth="1"/>
    <col min="8" max="8" width="24.88671875" style="6" customWidth="1"/>
    <col min="9" max="9" width="18.77734375" style="6" customWidth="1"/>
    <col min="10" max="10" width="21.5546875" style="6" customWidth="1"/>
    <col min="11" max="11" width="3.6640625" style="6" customWidth="1"/>
    <col min="12" max="12" width="4.21875" style="6" customWidth="1"/>
    <col min="13" max="13" width="4" style="6" customWidth="1"/>
    <col min="14" max="14" width="6.88671875" style="6" customWidth="1"/>
    <col min="15" max="15" width="8.88671875" style="6"/>
    <col min="16" max="16" width="6.109375" style="6" customWidth="1"/>
    <col min="17" max="18" width="8.88671875" style="6"/>
    <col min="19" max="19" width="3.88671875" style="6" customWidth="1"/>
    <col min="20" max="16384" width="8.88671875" style="6"/>
  </cols>
  <sheetData>
    <row r="1" spans="1:14" ht="27.75" customHeight="1">
      <c r="A1" s="228" t="s">
        <v>0</v>
      </c>
      <c r="B1" s="228"/>
      <c r="C1" s="228"/>
      <c r="D1" s="228"/>
      <c r="E1" s="228"/>
      <c r="F1" s="228"/>
      <c r="G1" s="4"/>
      <c r="H1" s="4"/>
      <c r="I1" s="4"/>
      <c r="J1" s="5"/>
      <c r="K1" s="5"/>
      <c r="L1" s="5"/>
      <c r="M1" s="5"/>
      <c r="N1" s="5"/>
    </row>
    <row r="2" spans="1:14" ht="15.75" customHeight="1">
      <c r="A2" s="167"/>
      <c r="B2" s="167"/>
      <c r="C2" s="167"/>
      <c r="D2" s="167"/>
      <c r="E2" s="167"/>
      <c r="F2" s="167"/>
      <c r="G2" s="4"/>
      <c r="H2" s="4"/>
      <c r="I2" s="4"/>
      <c r="J2" s="5"/>
      <c r="K2" s="5"/>
      <c r="L2" s="5"/>
      <c r="M2" s="5"/>
      <c r="N2" s="5"/>
    </row>
    <row r="3" spans="1:14" ht="23.25" customHeight="1">
      <c r="A3" s="14" t="s">
        <v>63</v>
      </c>
      <c r="B3" s="169" t="s">
        <v>304</v>
      </c>
      <c r="C3" s="223" t="s">
        <v>389</v>
      </c>
      <c r="D3" s="15" t="s">
        <v>125</v>
      </c>
      <c r="E3" s="222">
        <f>총괄표!E6</f>
        <v>1207690</v>
      </c>
      <c r="F3" s="15" t="s">
        <v>363</v>
      </c>
      <c r="G3" s="7"/>
      <c r="H3" s="7"/>
      <c r="I3" s="7"/>
      <c r="J3" s="8"/>
      <c r="K3" s="8"/>
      <c r="L3" s="8"/>
      <c r="M3" s="8"/>
      <c r="N3" s="8"/>
    </row>
    <row r="4" spans="1:14" ht="23.25" customHeight="1">
      <c r="A4" s="14"/>
      <c r="B4" s="169" t="s">
        <v>126</v>
      </c>
      <c r="C4" s="222">
        <f>총괄표!E6</f>
        <v>1207690</v>
      </c>
      <c r="D4" s="15" t="s">
        <v>364</v>
      </c>
      <c r="E4" s="170"/>
      <c r="F4" s="15"/>
      <c r="G4" s="7"/>
      <c r="H4" s="7"/>
      <c r="I4" s="7"/>
      <c r="J4" s="8"/>
      <c r="K4" s="8"/>
      <c r="L4" s="8"/>
      <c r="M4" s="8"/>
      <c r="N4" s="8"/>
    </row>
    <row r="5" spans="1:14" ht="23.25" customHeight="1">
      <c r="A5" s="14" t="s">
        <v>54</v>
      </c>
      <c r="B5" s="226" t="s">
        <v>127</v>
      </c>
      <c r="C5" s="226"/>
      <c r="D5" s="226"/>
      <c r="E5" s="226"/>
      <c r="F5" s="226"/>
      <c r="G5" s="7"/>
      <c r="H5" s="7"/>
      <c r="I5" s="7"/>
      <c r="J5" s="8"/>
      <c r="K5" s="8"/>
      <c r="L5" s="8"/>
      <c r="M5" s="8"/>
      <c r="N5" s="8"/>
    </row>
    <row r="6" spans="1:14" ht="23.25" customHeight="1">
      <c r="A6" s="14"/>
      <c r="B6" s="226" t="s">
        <v>128</v>
      </c>
      <c r="C6" s="226"/>
      <c r="D6" s="226"/>
      <c r="E6" s="226"/>
      <c r="F6" s="226"/>
      <c r="G6" s="7"/>
      <c r="H6" s="7"/>
      <c r="I6" s="7"/>
      <c r="J6" s="8"/>
      <c r="K6" s="8"/>
      <c r="L6" s="8"/>
      <c r="M6" s="8"/>
      <c r="N6" s="8"/>
    </row>
    <row r="7" spans="1:14" ht="18.75" customHeight="1">
      <c r="A7" s="14"/>
      <c r="B7" s="229" t="s">
        <v>70</v>
      </c>
      <c r="C7" s="230"/>
      <c r="D7" s="230"/>
      <c r="E7" s="230"/>
      <c r="F7" s="231"/>
      <c r="G7" s="7"/>
      <c r="H7" s="7"/>
      <c r="I7" s="7"/>
      <c r="J7" s="8"/>
      <c r="K7" s="8"/>
      <c r="L7" s="8"/>
      <c r="M7" s="8"/>
      <c r="N7" s="8"/>
    </row>
    <row r="8" spans="1:14" ht="24.75" customHeight="1">
      <c r="A8" s="14"/>
      <c r="B8" s="16" t="s">
        <v>84</v>
      </c>
      <c r="C8" s="17" t="s">
        <v>388</v>
      </c>
      <c r="D8" s="17" t="s">
        <v>390</v>
      </c>
      <c r="E8" s="17" t="s">
        <v>82</v>
      </c>
      <c r="F8" s="16" t="s">
        <v>72</v>
      </c>
      <c r="G8" s="7"/>
      <c r="H8" s="7"/>
      <c r="I8" s="7"/>
      <c r="J8" s="8"/>
      <c r="K8" s="8"/>
      <c r="L8" s="8"/>
      <c r="M8" s="8"/>
      <c r="N8" s="8"/>
    </row>
    <row r="9" spans="1:14" ht="24" customHeight="1">
      <c r="A9" s="14"/>
      <c r="B9" s="16" t="s">
        <v>31</v>
      </c>
      <c r="C9" s="18">
        <f>SUM(C10:C18)</f>
        <v>1140041</v>
      </c>
      <c r="D9" s="18">
        <f>SUM(D10:D18)</f>
        <v>1207690</v>
      </c>
      <c r="E9" s="18">
        <f>SUM(E10:E18)</f>
        <v>67649.000000000029</v>
      </c>
      <c r="F9" s="16"/>
      <c r="G9" s="7"/>
      <c r="H9" s="7"/>
      <c r="I9" s="7"/>
      <c r="J9" s="8"/>
      <c r="K9" s="8"/>
      <c r="L9" s="8"/>
      <c r="M9" s="8"/>
      <c r="N9" s="8"/>
    </row>
    <row r="10" spans="1:14" ht="18.75" customHeight="1">
      <c r="A10" s="14"/>
      <c r="B10" s="16" t="s">
        <v>301</v>
      </c>
      <c r="C10" s="18">
        <f>총괄표!D7</f>
        <v>154014</v>
      </c>
      <c r="D10" s="18">
        <f>총괄표!E7</f>
        <v>151464.47999999998</v>
      </c>
      <c r="E10" s="18">
        <f t="shared" ref="E10:E15" si="0">SUM(D10-C10)</f>
        <v>-2549.5200000000186</v>
      </c>
      <c r="F10" s="19"/>
      <c r="G10" s="7"/>
      <c r="H10" s="7"/>
      <c r="I10" s="7"/>
      <c r="J10" s="8"/>
      <c r="K10" s="9"/>
      <c r="L10" s="9"/>
      <c r="M10" s="9"/>
      <c r="N10" s="9"/>
    </row>
    <row r="11" spans="1:14" ht="18.75" customHeight="1">
      <c r="A11" s="14"/>
      <c r="B11" s="16" t="s">
        <v>73</v>
      </c>
      <c r="C11" s="18">
        <f>총괄표!D15</f>
        <v>9600</v>
      </c>
      <c r="D11" s="18">
        <f>총괄표!E15</f>
        <v>6000</v>
      </c>
      <c r="E11" s="18">
        <f t="shared" si="0"/>
        <v>-3600</v>
      </c>
      <c r="F11" s="19"/>
      <c r="G11" s="7"/>
      <c r="H11" s="7"/>
      <c r="I11" s="7"/>
      <c r="J11" s="8"/>
      <c r="K11" s="9"/>
      <c r="L11" s="9"/>
      <c r="M11" s="9"/>
      <c r="N11" s="9"/>
    </row>
    <row r="12" spans="1:14" ht="18.75" customHeight="1">
      <c r="A12" s="14"/>
      <c r="B12" s="16" t="s">
        <v>69</v>
      </c>
      <c r="C12" s="18">
        <f>총괄표!D17</f>
        <v>65280</v>
      </c>
      <c r="D12" s="18">
        <f>총괄표!E17</f>
        <v>52080</v>
      </c>
      <c r="E12" s="18">
        <f t="shared" si="0"/>
        <v>-13200</v>
      </c>
      <c r="F12" s="19"/>
      <c r="G12" s="7"/>
      <c r="H12" s="7"/>
      <c r="I12" s="7"/>
      <c r="J12" s="8"/>
      <c r="K12" s="9"/>
      <c r="L12" s="9"/>
      <c r="M12" s="9"/>
      <c r="N12" s="9"/>
    </row>
    <row r="13" spans="1:14" ht="18.75" customHeight="1">
      <c r="A13" s="14"/>
      <c r="B13" s="16" t="s">
        <v>360</v>
      </c>
      <c r="C13" s="18">
        <f>총괄표!D20</f>
        <v>510</v>
      </c>
      <c r="D13" s="18">
        <f>총괄표!E20</f>
        <v>1200</v>
      </c>
      <c r="E13" s="18">
        <f t="shared" si="0"/>
        <v>690</v>
      </c>
      <c r="F13" s="19"/>
      <c r="G13" s="7"/>
      <c r="H13" s="7"/>
      <c r="I13" s="7"/>
      <c r="J13" s="8"/>
      <c r="K13" s="9"/>
      <c r="L13" s="9"/>
      <c r="M13" s="9"/>
      <c r="N13" s="9"/>
    </row>
    <row r="14" spans="1:14" ht="18.75" customHeight="1">
      <c r="A14" s="14"/>
      <c r="B14" s="16" t="s">
        <v>249</v>
      </c>
      <c r="C14" s="18">
        <f>총괄표!D24</f>
        <v>809087</v>
      </c>
      <c r="D14" s="18">
        <f>총괄표!E24</f>
        <v>876391.92</v>
      </c>
      <c r="E14" s="18">
        <f t="shared" si="0"/>
        <v>67304.920000000042</v>
      </c>
      <c r="F14" s="19"/>
      <c r="G14" s="7"/>
      <c r="H14" s="7"/>
      <c r="I14" s="7"/>
      <c r="J14" s="8"/>
      <c r="K14" s="9"/>
      <c r="L14" s="9"/>
      <c r="M14" s="9"/>
      <c r="N14" s="9"/>
    </row>
    <row r="15" spans="1:14" ht="18.75" customHeight="1">
      <c r="A15" s="14"/>
      <c r="B15" s="16" t="s">
        <v>182</v>
      </c>
      <c r="C15" s="18">
        <f>총괄표!D28</f>
        <v>0</v>
      </c>
      <c r="D15" s="18">
        <f>총괄표!E28</f>
        <v>0</v>
      </c>
      <c r="E15" s="18">
        <f t="shared" si="0"/>
        <v>0</v>
      </c>
      <c r="F15" s="19"/>
      <c r="G15" s="7"/>
      <c r="H15" s="7"/>
      <c r="I15" s="7"/>
      <c r="J15" s="8"/>
      <c r="K15" s="9"/>
      <c r="L15" s="9"/>
      <c r="M15" s="9"/>
      <c r="N15" s="9"/>
    </row>
    <row r="16" spans="1:14" ht="18.75" customHeight="1">
      <c r="A16" s="14"/>
      <c r="B16" s="16" t="s">
        <v>257</v>
      </c>
      <c r="C16" s="18">
        <f>총괄표!D36</f>
        <v>0</v>
      </c>
      <c r="D16" s="18">
        <f>총괄표!E37</f>
        <v>0</v>
      </c>
      <c r="E16" s="18"/>
      <c r="F16" s="19"/>
      <c r="G16" s="7"/>
      <c r="H16" s="7"/>
      <c r="I16" s="7"/>
      <c r="J16" s="8"/>
      <c r="K16" s="9"/>
      <c r="L16" s="9"/>
      <c r="M16" s="9"/>
      <c r="N16" s="9"/>
    </row>
    <row r="17" spans="1:14" ht="18.75" customHeight="1">
      <c r="A17" s="14"/>
      <c r="B17" s="16" t="s">
        <v>24</v>
      </c>
      <c r="C17" s="18">
        <f>총괄표!D40</f>
        <v>49610</v>
      </c>
      <c r="D17" s="18">
        <f>총괄표!E40</f>
        <v>79570</v>
      </c>
      <c r="E17" s="18">
        <f>SUM(D17-C17)</f>
        <v>29960</v>
      </c>
      <c r="F17" s="19"/>
      <c r="G17" s="7"/>
      <c r="H17" s="7"/>
      <c r="I17" s="7"/>
      <c r="J17" s="8"/>
      <c r="K17" s="9"/>
      <c r="L17" s="9"/>
      <c r="M17" s="9"/>
      <c r="N17" s="9"/>
    </row>
    <row r="18" spans="1:14" ht="18.75" customHeight="1">
      <c r="A18" s="14"/>
      <c r="B18" s="16" t="s">
        <v>11</v>
      </c>
      <c r="C18" s="18">
        <f>총괄표!D44</f>
        <v>51940</v>
      </c>
      <c r="D18" s="18">
        <f>총괄표!E44</f>
        <v>40983.599999999999</v>
      </c>
      <c r="E18" s="18">
        <f>SUM(D18-C18)</f>
        <v>-10956.400000000001</v>
      </c>
      <c r="F18" s="19"/>
      <c r="G18" s="7"/>
      <c r="H18" s="7"/>
      <c r="I18" s="10"/>
      <c r="J18" s="8"/>
      <c r="K18" s="9"/>
      <c r="L18" s="9"/>
      <c r="M18" s="9"/>
      <c r="N18" s="9"/>
    </row>
    <row r="19" spans="1:14" ht="22.5" customHeight="1">
      <c r="A19" s="14"/>
      <c r="B19" s="226" t="s">
        <v>129</v>
      </c>
      <c r="C19" s="226"/>
      <c r="D19" s="226"/>
      <c r="E19" s="226"/>
      <c r="F19" s="226"/>
      <c r="G19" s="7"/>
      <c r="H19" s="7"/>
      <c r="I19" s="7"/>
      <c r="J19" s="8"/>
      <c r="K19" s="8"/>
      <c r="L19" s="8"/>
      <c r="M19" s="8"/>
      <c r="N19" s="8"/>
    </row>
    <row r="20" spans="1:14" ht="18.75" customHeight="1">
      <c r="A20" s="14"/>
      <c r="B20" s="229" t="s">
        <v>83</v>
      </c>
      <c r="C20" s="230"/>
      <c r="D20" s="230"/>
      <c r="E20" s="230"/>
      <c r="F20" s="231"/>
      <c r="G20" s="7"/>
      <c r="H20" s="7"/>
      <c r="I20" s="7"/>
      <c r="J20" s="8"/>
      <c r="K20" s="9"/>
      <c r="L20" s="9"/>
      <c r="M20" s="9"/>
      <c r="N20" s="9"/>
    </row>
    <row r="21" spans="1:14" ht="25.5" customHeight="1">
      <c r="A21" s="14"/>
      <c r="B21" s="16" t="s">
        <v>84</v>
      </c>
      <c r="C21" s="17" t="str">
        <f>세출!D2</f>
        <v>2025년 예산</v>
      </c>
      <c r="D21" s="17" t="s">
        <v>390</v>
      </c>
      <c r="E21" s="17" t="s">
        <v>82</v>
      </c>
      <c r="F21" s="16" t="s">
        <v>72</v>
      </c>
      <c r="G21" s="7"/>
      <c r="H21" s="7"/>
      <c r="I21" s="7"/>
      <c r="J21" s="8"/>
      <c r="K21" s="9"/>
      <c r="L21" s="9"/>
      <c r="M21" s="9"/>
      <c r="N21" s="9"/>
    </row>
    <row r="22" spans="1:14" ht="24" customHeight="1">
      <c r="A22" s="14"/>
      <c r="B22" s="16" t="s">
        <v>31</v>
      </c>
      <c r="C22" s="18">
        <f>SUM(C23:C31)</f>
        <v>1140041</v>
      </c>
      <c r="D22" s="18">
        <f>SUM(D23:D31)</f>
        <v>1207689.9999999998</v>
      </c>
      <c r="E22" s="18">
        <f t="shared" ref="E22:E30" si="1">SUM(D22-C22)</f>
        <v>67648.999999999767</v>
      </c>
      <c r="F22" s="16"/>
      <c r="G22" s="7"/>
      <c r="H22" s="7"/>
      <c r="I22" s="7"/>
      <c r="J22" s="8"/>
      <c r="K22" s="9"/>
      <c r="L22" s="9"/>
      <c r="M22" s="9"/>
      <c r="N22" s="9"/>
    </row>
    <row r="23" spans="1:14" ht="18.75" customHeight="1">
      <c r="A23" s="14"/>
      <c r="B23" s="16" t="s">
        <v>37</v>
      </c>
      <c r="C23" s="18">
        <f>총괄표!K7</f>
        <v>858012</v>
      </c>
      <c r="D23" s="18">
        <f>총괄표!L7</f>
        <v>922345.1719999999</v>
      </c>
      <c r="E23" s="18">
        <f t="shared" si="1"/>
        <v>64333.171999999904</v>
      </c>
      <c r="F23" s="19"/>
      <c r="G23" s="7"/>
      <c r="H23" s="7"/>
      <c r="I23" s="7"/>
      <c r="J23" s="8"/>
      <c r="K23" s="9"/>
      <c r="L23" s="9"/>
      <c r="M23" s="9"/>
      <c r="N23" s="9"/>
    </row>
    <row r="24" spans="1:14" ht="18.75" customHeight="1">
      <c r="A24" s="14"/>
      <c r="B24" s="16" t="s">
        <v>53</v>
      </c>
      <c r="C24" s="18">
        <f>총괄표!K25</f>
        <v>91000</v>
      </c>
      <c r="D24" s="18">
        <f>총괄표!L25</f>
        <v>70400</v>
      </c>
      <c r="E24" s="18">
        <f t="shared" si="1"/>
        <v>-20600</v>
      </c>
      <c r="F24" s="19"/>
      <c r="G24" s="7"/>
      <c r="H24" s="7"/>
      <c r="I24" s="7"/>
      <c r="J24" s="8"/>
      <c r="K24" s="9"/>
      <c r="L24" s="9"/>
      <c r="M24" s="9"/>
      <c r="N24" s="9"/>
    </row>
    <row r="25" spans="1:14" ht="18.75" customHeight="1">
      <c r="A25" s="14"/>
      <c r="B25" s="16" t="s">
        <v>18</v>
      </c>
      <c r="C25" s="18">
        <f>총괄표!K36</f>
        <v>119530</v>
      </c>
      <c r="D25" s="18">
        <f>총괄표!L36</f>
        <v>128244</v>
      </c>
      <c r="E25" s="18">
        <f t="shared" si="1"/>
        <v>8714</v>
      </c>
      <c r="F25" s="19"/>
      <c r="G25" s="7"/>
      <c r="H25" s="7"/>
      <c r="I25" s="7"/>
      <c r="J25" s="8"/>
      <c r="K25" s="9"/>
      <c r="L25" s="9"/>
      <c r="M25" s="9"/>
      <c r="N25" s="9"/>
    </row>
    <row r="26" spans="1:14" ht="18.75" customHeight="1">
      <c r="A26" s="14"/>
      <c r="B26" s="16" t="s">
        <v>223</v>
      </c>
      <c r="C26" s="18">
        <f>총괄표!K47</f>
        <v>0</v>
      </c>
      <c r="D26" s="18">
        <f>총괄표!L47</f>
        <v>6000</v>
      </c>
      <c r="E26" s="18">
        <f t="shared" si="1"/>
        <v>6000</v>
      </c>
      <c r="F26" s="19"/>
      <c r="G26" s="7"/>
      <c r="H26" s="7"/>
      <c r="I26" s="7"/>
      <c r="J26" s="8"/>
      <c r="K26" s="9"/>
      <c r="L26" s="9"/>
      <c r="M26" s="9"/>
      <c r="N26" s="9"/>
    </row>
    <row r="27" spans="1:14" ht="18.75" customHeight="1">
      <c r="A27" s="14"/>
      <c r="B27" s="16" t="s">
        <v>226</v>
      </c>
      <c r="C27" s="18">
        <f>총괄표!K51</f>
        <v>10000</v>
      </c>
      <c r="D27" s="18">
        <f>총괄표!L51</f>
        <v>0</v>
      </c>
      <c r="E27" s="18">
        <f t="shared" si="1"/>
        <v>-10000</v>
      </c>
      <c r="F27" s="19"/>
      <c r="G27" s="7"/>
      <c r="H27" s="7"/>
      <c r="I27" s="7"/>
      <c r="J27" s="8"/>
      <c r="K27" s="9"/>
      <c r="L27" s="9"/>
      <c r="M27" s="9"/>
      <c r="N27" s="9"/>
    </row>
    <row r="28" spans="1:14" ht="18.75" customHeight="1">
      <c r="A28" s="14"/>
      <c r="B28" s="16" t="s">
        <v>232</v>
      </c>
      <c r="C28" s="18">
        <f>총괄표!K54</f>
        <v>0</v>
      </c>
      <c r="D28" s="18">
        <f>세출!E431</f>
        <v>0</v>
      </c>
      <c r="E28" s="18">
        <f t="shared" si="1"/>
        <v>0</v>
      </c>
      <c r="F28" s="19"/>
      <c r="G28" s="7"/>
      <c r="H28" s="7"/>
      <c r="I28" s="7"/>
      <c r="J28" s="8"/>
      <c r="K28" s="9"/>
      <c r="L28" s="9"/>
      <c r="M28" s="9"/>
      <c r="N28" s="9"/>
    </row>
    <row r="29" spans="1:14" ht="18.75" customHeight="1">
      <c r="A29" s="14"/>
      <c r="B29" s="16" t="s">
        <v>26</v>
      </c>
      <c r="C29" s="18">
        <f>총괄표!K58</f>
        <v>13299</v>
      </c>
      <c r="D29" s="18">
        <f>총괄표!L58</f>
        <v>8550.8279999999995</v>
      </c>
      <c r="E29" s="18">
        <f t="shared" si="1"/>
        <v>-4748.1720000000005</v>
      </c>
      <c r="F29" s="19"/>
      <c r="G29" s="7"/>
      <c r="H29" s="7"/>
      <c r="I29" s="7"/>
      <c r="J29" s="8"/>
      <c r="K29" s="9"/>
      <c r="L29" s="9"/>
      <c r="M29" s="9"/>
      <c r="N29" s="9"/>
    </row>
    <row r="30" spans="1:14" ht="18.75" customHeight="1">
      <c r="A30" s="14"/>
      <c r="B30" s="16" t="s">
        <v>302</v>
      </c>
      <c r="C30" s="18">
        <f>총괄표!K61</f>
        <v>100</v>
      </c>
      <c r="D30" s="18">
        <f>총괄표!L61</f>
        <v>150</v>
      </c>
      <c r="E30" s="18">
        <f t="shared" si="1"/>
        <v>50</v>
      </c>
      <c r="F30" s="19"/>
      <c r="G30" s="7"/>
      <c r="H30" s="7"/>
      <c r="I30" s="7"/>
      <c r="J30" s="8"/>
      <c r="K30" s="9"/>
      <c r="L30" s="9"/>
      <c r="M30" s="9"/>
      <c r="N30" s="9"/>
    </row>
    <row r="31" spans="1:14" ht="18.75" customHeight="1">
      <c r="A31" s="14"/>
      <c r="B31" s="16" t="s">
        <v>303</v>
      </c>
      <c r="C31" s="18">
        <f>총괄표!K65</f>
        <v>48100</v>
      </c>
      <c r="D31" s="18">
        <f>총괄표!L65</f>
        <v>72000</v>
      </c>
      <c r="E31" s="18">
        <f t="shared" ref="E31" si="2">SUM(D31-C31)</f>
        <v>23900</v>
      </c>
      <c r="F31" s="19"/>
      <c r="G31" s="7"/>
      <c r="H31" s="7"/>
      <c r="I31" s="7"/>
      <c r="J31" s="8"/>
      <c r="K31" s="9"/>
      <c r="L31" s="9"/>
      <c r="M31" s="9"/>
      <c r="N31" s="9"/>
    </row>
    <row r="32" spans="1:14" ht="30.75" customHeight="1">
      <c r="A32" s="14" t="s">
        <v>130</v>
      </c>
      <c r="B32" s="227" t="s">
        <v>131</v>
      </c>
      <c r="C32" s="227"/>
      <c r="D32" s="227"/>
      <c r="E32" s="227"/>
      <c r="F32" s="227"/>
      <c r="G32" s="7"/>
      <c r="H32" s="7"/>
      <c r="I32" s="7"/>
      <c r="J32" s="8"/>
      <c r="K32" s="9"/>
      <c r="L32" s="9"/>
      <c r="M32" s="9"/>
      <c r="N32" s="9"/>
    </row>
    <row r="33" spans="1:14" ht="27" customHeight="1">
      <c r="A33" s="14" t="s">
        <v>132</v>
      </c>
      <c r="B33" s="226" t="s">
        <v>133</v>
      </c>
      <c r="C33" s="226"/>
      <c r="D33" s="226"/>
      <c r="E33" s="226"/>
      <c r="F33" s="226"/>
      <c r="G33" s="7"/>
      <c r="H33" s="7"/>
      <c r="I33" s="7"/>
      <c r="J33" s="8"/>
      <c r="K33" s="8"/>
      <c r="L33" s="8"/>
      <c r="M33" s="8"/>
      <c r="N33" s="8"/>
    </row>
    <row r="34" spans="1:14" ht="30" customHeight="1">
      <c r="A34" s="14" t="s">
        <v>134</v>
      </c>
      <c r="B34" s="226" t="s">
        <v>135</v>
      </c>
      <c r="C34" s="226"/>
      <c r="D34" s="226"/>
      <c r="E34" s="226"/>
      <c r="F34" s="226"/>
      <c r="G34" s="7"/>
      <c r="H34" s="7"/>
      <c r="I34" s="7"/>
      <c r="J34" s="8"/>
      <c r="K34" s="8"/>
      <c r="L34" s="8"/>
      <c r="M34" s="8"/>
      <c r="N34" s="8"/>
    </row>
    <row r="35" spans="1:14" ht="26.25" customHeight="1">
      <c r="A35" s="14" t="s">
        <v>86</v>
      </c>
      <c r="B35" s="226" t="s">
        <v>138</v>
      </c>
      <c r="C35" s="226"/>
      <c r="D35" s="226"/>
      <c r="E35" s="226"/>
      <c r="F35" s="226"/>
      <c r="G35" s="7"/>
      <c r="H35" s="7"/>
      <c r="I35" s="7"/>
      <c r="J35" s="8"/>
      <c r="K35" s="8"/>
      <c r="L35" s="8"/>
      <c r="M35" s="8"/>
      <c r="N35" s="8"/>
    </row>
    <row r="36" spans="1:14" ht="27" customHeight="1">
      <c r="A36" s="14" t="s">
        <v>136</v>
      </c>
      <c r="B36" s="226" t="s">
        <v>137</v>
      </c>
      <c r="C36" s="226"/>
      <c r="D36" s="226"/>
      <c r="E36" s="226"/>
      <c r="F36" s="226"/>
      <c r="G36" s="7"/>
      <c r="H36" s="7"/>
      <c r="I36" s="7"/>
      <c r="J36" s="8"/>
      <c r="K36" s="8"/>
      <c r="L36" s="8"/>
      <c r="M36" s="8"/>
      <c r="N36" s="8"/>
    </row>
    <row r="37" spans="1:14" ht="22.5" customHeight="1">
      <c r="A37" s="20"/>
      <c r="B37" s="226"/>
      <c r="C37" s="226"/>
      <c r="D37" s="226"/>
      <c r="E37" s="226"/>
      <c r="F37" s="226"/>
      <c r="G37" s="7"/>
      <c r="H37" s="7"/>
      <c r="I37" s="7"/>
      <c r="J37" s="8"/>
      <c r="K37" s="8"/>
      <c r="L37" s="8"/>
      <c r="M37" s="8"/>
      <c r="N37" s="8"/>
    </row>
    <row r="38" spans="1:14" ht="20.25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</row>
    <row r="39" spans="1:14" ht="20.25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</row>
    <row r="40" spans="1:14" ht="20.25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</row>
    <row r="41" spans="1:14" ht="20.25" customHeight="1">
      <c r="A41" s="11"/>
      <c r="B41" s="225"/>
      <c r="C41" s="225"/>
      <c r="D41" s="225"/>
      <c r="E41" s="225"/>
      <c r="F41" s="225"/>
      <c r="G41" s="225"/>
      <c r="H41" s="225"/>
      <c r="I41" s="225"/>
      <c r="J41" s="225"/>
      <c r="K41" s="225"/>
      <c r="L41" s="225"/>
      <c r="M41" s="225"/>
      <c r="N41" s="225"/>
    </row>
    <row r="42" spans="1:14" ht="20.25" customHeight="1">
      <c r="A42" s="11"/>
      <c r="B42" s="225"/>
      <c r="C42" s="225"/>
      <c r="D42" s="225"/>
      <c r="E42" s="225"/>
      <c r="F42" s="225"/>
      <c r="G42" s="225"/>
      <c r="H42" s="225"/>
      <c r="I42" s="225"/>
      <c r="J42" s="225"/>
      <c r="K42" s="225"/>
      <c r="L42" s="225"/>
      <c r="M42" s="225"/>
      <c r="N42" s="225"/>
    </row>
    <row r="43" spans="1:14" ht="20.25" customHeight="1">
      <c r="A43" s="11"/>
      <c r="B43" s="225"/>
      <c r="C43" s="225"/>
      <c r="D43" s="225"/>
      <c r="E43" s="225"/>
      <c r="F43" s="225"/>
      <c r="G43" s="225"/>
      <c r="H43" s="225"/>
      <c r="I43" s="225"/>
      <c r="J43" s="225"/>
      <c r="K43" s="225"/>
      <c r="L43" s="225"/>
      <c r="M43" s="225"/>
      <c r="N43" s="225"/>
    </row>
    <row r="44" spans="1:14" ht="20.25" customHeight="1">
      <c r="A44" s="11"/>
      <c r="B44" s="225"/>
      <c r="C44" s="225"/>
      <c r="D44" s="225"/>
      <c r="E44" s="225"/>
      <c r="F44" s="225"/>
      <c r="G44" s="225"/>
      <c r="H44" s="225"/>
      <c r="I44" s="225"/>
      <c r="J44" s="225"/>
      <c r="K44" s="225"/>
      <c r="L44" s="225"/>
      <c r="M44" s="225"/>
      <c r="N44" s="225"/>
    </row>
    <row r="45" spans="1:14" ht="20.25" customHeight="1">
      <c r="A45" s="11"/>
      <c r="B45" s="225"/>
      <c r="C45" s="225"/>
      <c r="D45" s="225"/>
      <c r="E45" s="225"/>
      <c r="F45" s="225"/>
      <c r="G45" s="225"/>
      <c r="H45" s="225"/>
      <c r="I45" s="225"/>
      <c r="J45" s="225"/>
      <c r="K45" s="225"/>
      <c r="L45" s="225"/>
      <c r="M45" s="225"/>
      <c r="N45" s="225"/>
    </row>
    <row r="46" spans="1:14" ht="20.25" customHeight="1">
      <c r="A46" s="11"/>
      <c r="B46" s="225"/>
      <c r="C46" s="225"/>
      <c r="D46" s="225"/>
      <c r="E46" s="225"/>
      <c r="F46" s="225"/>
      <c r="G46" s="225"/>
      <c r="H46" s="225"/>
      <c r="I46" s="225"/>
      <c r="J46" s="225"/>
      <c r="K46" s="225"/>
      <c r="L46" s="225"/>
      <c r="M46" s="225"/>
      <c r="N46" s="225"/>
    </row>
    <row r="47" spans="1:14" ht="20.25" customHeight="1">
      <c r="A47" s="11"/>
      <c r="B47" s="225"/>
      <c r="C47" s="225"/>
      <c r="D47" s="225"/>
      <c r="E47" s="225"/>
      <c r="F47" s="225"/>
      <c r="G47" s="225"/>
      <c r="H47" s="225"/>
      <c r="I47" s="225"/>
      <c r="J47" s="225"/>
      <c r="K47" s="225"/>
      <c r="L47" s="225"/>
      <c r="M47" s="225"/>
      <c r="N47" s="225"/>
    </row>
    <row r="48" spans="1:14" ht="20.25" customHeight="1">
      <c r="A48" s="11"/>
      <c r="B48" s="225"/>
      <c r="C48" s="225"/>
      <c r="D48" s="225"/>
      <c r="E48" s="225"/>
      <c r="F48" s="225"/>
      <c r="G48" s="225"/>
      <c r="H48" s="225"/>
      <c r="I48" s="225"/>
      <c r="J48" s="225"/>
      <c r="K48" s="225"/>
      <c r="L48" s="225"/>
      <c r="M48" s="225"/>
      <c r="N48" s="225"/>
    </row>
    <row r="49" spans="1:14" ht="20.25" customHeight="1">
      <c r="A49" s="11"/>
      <c r="B49" s="225"/>
      <c r="C49" s="225"/>
      <c r="D49" s="225"/>
      <c r="E49" s="225"/>
      <c r="F49" s="225"/>
      <c r="G49" s="225"/>
      <c r="H49" s="225"/>
      <c r="I49" s="225"/>
      <c r="J49" s="225"/>
      <c r="K49" s="225"/>
      <c r="L49" s="225"/>
      <c r="M49" s="225"/>
      <c r="N49" s="225"/>
    </row>
    <row r="50" spans="1:14" ht="20.100000000000001" customHeight="1"/>
    <row r="51" spans="1:14" ht="20.100000000000001" customHeight="1"/>
    <row r="52" spans="1:14" ht="20.100000000000001" customHeight="1"/>
    <row r="53" spans="1:14" ht="20.100000000000001" customHeight="1"/>
    <row r="54" spans="1:14" ht="20.100000000000001" customHeight="1"/>
    <row r="55" spans="1:14" ht="20.100000000000001" customHeight="1"/>
  </sheetData>
  <mergeCells count="21">
    <mergeCell ref="A1:F1"/>
    <mergeCell ref="B6:F6"/>
    <mergeCell ref="B7:F7"/>
    <mergeCell ref="B5:F5"/>
    <mergeCell ref="B20:F20"/>
    <mergeCell ref="B32:F32"/>
    <mergeCell ref="B47:N47"/>
    <mergeCell ref="B19:F19"/>
    <mergeCell ref="B42:N42"/>
    <mergeCell ref="B43:N43"/>
    <mergeCell ref="B44:N44"/>
    <mergeCell ref="B45:N45"/>
    <mergeCell ref="B48:N48"/>
    <mergeCell ref="B33:F33"/>
    <mergeCell ref="B34:F34"/>
    <mergeCell ref="B49:N49"/>
    <mergeCell ref="B35:F35"/>
    <mergeCell ref="B36:F36"/>
    <mergeCell ref="B37:F37"/>
    <mergeCell ref="B41:N41"/>
    <mergeCell ref="B46:N46"/>
  </mergeCells>
  <phoneticPr fontId="24" type="noConversion"/>
  <pageMargins left="0.64986109733581543" right="0.61000001430511475" top="0.75" bottom="0.75" header="0.30000001192092896" footer="0.3000000119209289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P68"/>
  <sheetViews>
    <sheetView view="pageBreakPreview" zoomScaleNormal="100" zoomScaleSheetLayoutView="100" workbookViewId="0">
      <selection activeCell="K68" sqref="K68"/>
    </sheetView>
  </sheetViews>
  <sheetFormatPr defaultColWidth="8.88671875" defaultRowHeight="19.5" customHeight="1"/>
  <cols>
    <col min="1" max="1" width="10" bestFit="1" customWidth="1"/>
    <col min="2" max="2" width="8.33203125" customWidth="1"/>
    <col min="3" max="3" width="16.5546875" customWidth="1"/>
    <col min="4" max="5" width="10.44140625" bestFit="1" customWidth="1"/>
    <col min="6" max="6" width="8.6640625" customWidth="1"/>
    <col min="7" max="7" width="8.44140625" bestFit="1" customWidth="1"/>
    <col min="8" max="8" width="9.109375" customWidth="1"/>
    <col min="10" max="10" width="15.109375" customWidth="1"/>
    <col min="11" max="11" width="10.33203125" bestFit="1" customWidth="1"/>
    <col min="12" max="12" width="9.5546875" customWidth="1"/>
    <col min="13" max="13" width="9.77734375" bestFit="1" customWidth="1"/>
    <col min="14" max="14" width="7.88671875" bestFit="1" customWidth="1"/>
    <col min="15" max="15" width="3.109375" customWidth="1"/>
  </cols>
  <sheetData>
    <row r="1" spans="1:16" ht="39.75" customHeight="1">
      <c r="A1" s="273" t="s">
        <v>377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</row>
    <row r="2" spans="1:16" ht="23.25" customHeight="1">
      <c r="A2" s="21" t="s">
        <v>40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6" ht="27" customHeight="1">
      <c r="A3" s="274" t="s">
        <v>43</v>
      </c>
      <c r="B3" s="275"/>
      <c r="C3" s="275"/>
      <c r="D3" s="275"/>
      <c r="E3" s="275"/>
      <c r="F3" s="275"/>
      <c r="G3" s="276"/>
      <c r="H3" s="274" t="s">
        <v>42</v>
      </c>
      <c r="I3" s="275"/>
      <c r="J3" s="275"/>
      <c r="K3" s="275"/>
      <c r="L3" s="275"/>
      <c r="M3" s="275"/>
      <c r="N3" s="276"/>
    </row>
    <row r="4" spans="1:16" ht="15.75" customHeight="1">
      <c r="A4" s="277" t="s">
        <v>33</v>
      </c>
      <c r="B4" s="277" t="s">
        <v>28</v>
      </c>
      <c r="C4" s="277" t="s">
        <v>20</v>
      </c>
      <c r="D4" s="244" t="str">
        <f>세입!D2</f>
        <v>2025년 예산</v>
      </c>
      <c r="E4" s="244" t="str">
        <f>세입!E2</f>
        <v>2026년 예산</v>
      </c>
      <c r="F4" s="279" t="s">
        <v>16</v>
      </c>
      <c r="G4" s="280"/>
      <c r="H4" s="277" t="s">
        <v>33</v>
      </c>
      <c r="I4" s="277" t="s">
        <v>28</v>
      </c>
      <c r="J4" s="277" t="s">
        <v>20</v>
      </c>
      <c r="K4" s="244" t="str">
        <f>세출!D2</f>
        <v>2025년 예산</v>
      </c>
      <c r="L4" s="244" t="s">
        <v>386</v>
      </c>
      <c r="M4" s="279" t="s">
        <v>16</v>
      </c>
      <c r="N4" s="280"/>
    </row>
    <row r="5" spans="1:16" ht="11.25" customHeight="1">
      <c r="A5" s="278"/>
      <c r="B5" s="278"/>
      <c r="C5" s="278"/>
      <c r="D5" s="245"/>
      <c r="E5" s="245"/>
      <c r="F5" s="23" t="s">
        <v>23</v>
      </c>
      <c r="G5" s="23" t="s">
        <v>22</v>
      </c>
      <c r="H5" s="278"/>
      <c r="I5" s="278"/>
      <c r="J5" s="278"/>
      <c r="K5" s="245"/>
      <c r="L5" s="245"/>
      <c r="M5" s="23" t="s">
        <v>23</v>
      </c>
      <c r="N5" s="23" t="s">
        <v>22</v>
      </c>
    </row>
    <row r="6" spans="1:16" ht="22.5" customHeight="1">
      <c r="A6" s="265" t="s">
        <v>62</v>
      </c>
      <c r="B6" s="266"/>
      <c r="C6" s="267"/>
      <c r="D6" s="24">
        <f>SUM(D7,D14,D17,D24,D28,D36,D40,D44)</f>
        <v>1139531</v>
      </c>
      <c r="E6" s="24">
        <f>SUM(E7,E15,E17,E20,E24,E28,E36,E40,E44)</f>
        <v>1207690</v>
      </c>
      <c r="F6" s="24">
        <f t="shared" ref="F6:F18" si="0">E6-D6</f>
        <v>68159</v>
      </c>
      <c r="G6" s="25">
        <f t="shared" ref="G6:G31" si="1">SUM((F6/D6)*100)</f>
        <v>5.9813203853164154</v>
      </c>
      <c r="H6" s="255" t="s">
        <v>62</v>
      </c>
      <c r="I6" s="256"/>
      <c r="J6" s="257"/>
      <c r="K6" s="24">
        <f>SUM(K7,K25,K36,K47,K51,K54,K58,K61,K65)</f>
        <v>1140041</v>
      </c>
      <c r="L6" s="24">
        <f>L7+L25+L36+L47+L51+L54+L58+L61+L65</f>
        <v>1207689.9999999998</v>
      </c>
      <c r="M6" s="24">
        <f>L6-K6</f>
        <v>67648.999999999767</v>
      </c>
      <c r="N6" s="25">
        <f>SUM((M6/K6)*100)</f>
        <v>5.933909394486669</v>
      </c>
      <c r="P6" s="1"/>
    </row>
    <row r="7" spans="1:16" ht="22.5" customHeight="1">
      <c r="A7" s="250" t="s">
        <v>87</v>
      </c>
      <c r="B7" s="251"/>
      <c r="C7" s="252"/>
      <c r="D7" s="24">
        <f>D8</f>
        <v>154014</v>
      </c>
      <c r="E7" s="24">
        <f>E8</f>
        <v>151464.47999999998</v>
      </c>
      <c r="F7" s="24">
        <f t="shared" si="0"/>
        <v>-2549.5200000000186</v>
      </c>
      <c r="G7" s="25">
        <f t="shared" si="1"/>
        <v>-1.6553819782617285</v>
      </c>
      <c r="H7" s="250" t="s">
        <v>37</v>
      </c>
      <c r="I7" s="251"/>
      <c r="J7" s="252"/>
      <c r="K7" s="24">
        <f>SUM(K8,K14,K18)</f>
        <v>858012</v>
      </c>
      <c r="L7" s="24">
        <f>SUM(L8,L14,L18)</f>
        <v>922345.1719999999</v>
      </c>
      <c r="M7" s="24">
        <f t="shared" ref="M7:M8" si="2">L7-K7</f>
        <v>64333.171999999904</v>
      </c>
      <c r="N7" s="25">
        <f t="shared" ref="N7:N8" si="3">SUM((M7/K7)*100)</f>
        <v>7.4979338284312931</v>
      </c>
    </row>
    <row r="8" spans="1:16" ht="22.5" customHeight="1">
      <c r="A8" s="26"/>
      <c r="B8" s="248" t="s">
        <v>88</v>
      </c>
      <c r="C8" s="249"/>
      <c r="D8" s="24">
        <f>SUM(D9:D13)</f>
        <v>154014</v>
      </c>
      <c r="E8" s="24">
        <f>SUM(E9:E13)</f>
        <v>151464.47999999998</v>
      </c>
      <c r="F8" s="24">
        <f t="shared" si="0"/>
        <v>-2549.5200000000186</v>
      </c>
      <c r="G8" s="25">
        <f t="shared" si="1"/>
        <v>-1.6553819782617285</v>
      </c>
      <c r="H8" s="27"/>
      <c r="I8" s="248" t="s">
        <v>8</v>
      </c>
      <c r="J8" s="249"/>
      <c r="K8" s="24">
        <f>SUM(K9:K13)</f>
        <v>702137</v>
      </c>
      <c r="L8" s="24">
        <f>SUM(L9:L13)</f>
        <v>794195.1719999999</v>
      </c>
      <c r="M8" s="24">
        <f t="shared" si="2"/>
        <v>92058.171999999904</v>
      </c>
      <c r="N8" s="25">
        <f t="shared" si="3"/>
        <v>13.111140988154721</v>
      </c>
    </row>
    <row r="9" spans="1:16" ht="22.5" customHeight="1">
      <c r="A9" s="28"/>
      <c r="B9" s="28"/>
      <c r="C9" s="39" t="s">
        <v>247</v>
      </c>
      <c r="D9" s="24">
        <f>세입!D7</f>
        <v>96454</v>
      </c>
      <c r="E9" s="24">
        <f>세입!E7</f>
        <v>92220.479999999996</v>
      </c>
      <c r="F9" s="24">
        <f t="shared" si="0"/>
        <v>-4233.5200000000041</v>
      </c>
      <c r="G9" s="25">
        <f t="shared" si="1"/>
        <v>-4.3891595993945343</v>
      </c>
      <c r="H9" s="30"/>
      <c r="I9" s="27"/>
      <c r="J9" s="29" t="s">
        <v>262</v>
      </c>
      <c r="K9" s="24">
        <f>세출!D7</f>
        <v>568000</v>
      </c>
      <c r="L9" s="24">
        <f>세출!E7</f>
        <v>652200</v>
      </c>
      <c r="M9" s="24">
        <f t="shared" ref="M9:M19" si="4">L9-K9</f>
        <v>84200</v>
      </c>
      <c r="N9" s="25">
        <f t="shared" ref="N9:N19" si="5">SUM((M9/K9)*100)</f>
        <v>14.82394366197183</v>
      </c>
    </row>
    <row r="10" spans="1:16" ht="22.5" customHeight="1">
      <c r="A10" s="28"/>
      <c r="B10" s="28"/>
      <c r="C10" s="39" t="s">
        <v>172</v>
      </c>
      <c r="D10" s="24">
        <f>세입!D15</f>
        <v>57560</v>
      </c>
      <c r="E10" s="24">
        <f>세입!E15</f>
        <v>53244</v>
      </c>
      <c r="F10" s="24">
        <f t="shared" si="0"/>
        <v>-4316</v>
      </c>
      <c r="G10" s="25">
        <f t="shared" si="1"/>
        <v>-7.4982626824183454</v>
      </c>
      <c r="H10" s="30"/>
      <c r="I10" s="30"/>
      <c r="J10" s="29" t="s">
        <v>263</v>
      </c>
      <c r="K10" s="24">
        <f>세출!D15</f>
        <v>25680</v>
      </c>
      <c r="L10" s="24">
        <f>세출!E15</f>
        <v>22380</v>
      </c>
      <c r="M10" s="24">
        <f t="shared" si="4"/>
        <v>-3300</v>
      </c>
      <c r="N10" s="25">
        <f t="shared" si="5"/>
        <v>-12.850467289719624</v>
      </c>
    </row>
    <row r="11" spans="1:16" ht="22.5" customHeight="1">
      <c r="A11" s="28"/>
      <c r="B11" s="28"/>
      <c r="C11" s="39" t="s">
        <v>244</v>
      </c>
      <c r="D11" s="24">
        <f>세입!D20</f>
        <v>0</v>
      </c>
      <c r="E11" s="24">
        <f>세입!E20</f>
        <v>0</v>
      </c>
      <c r="F11" s="24">
        <f t="shared" si="0"/>
        <v>0</v>
      </c>
      <c r="G11" s="25" t="e">
        <f t="shared" si="1"/>
        <v>#DIV/0!</v>
      </c>
      <c r="H11" s="30"/>
      <c r="I11" s="30"/>
      <c r="J11" s="29" t="s">
        <v>80</v>
      </c>
      <c r="K11" s="24">
        <f>세출!D24</f>
        <v>3000</v>
      </c>
      <c r="L11" s="24">
        <f>세출!E24</f>
        <v>0</v>
      </c>
      <c r="M11" s="24">
        <f>L11-K11</f>
        <v>-3000</v>
      </c>
      <c r="N11" s="25">
        <f>SUM((M11/K11)*100)</f>
        <v>-100</v>
      </c>
    </row>
    <row r="12" spans="1:16" ht="22.5" customHeight="1">
      <c r="A12" s="28"/>
      <c r="B12" s="28"/>
      <c r="C12" s="39" t="s">
        <v>245</v>
      </c>
      <c r="D12" s="24">
        <f>세입!D24</f>
        <v>0</v>
      </c>
      <c r="E12" s="24">
        <f>세입!E24</f>
        <v>0</v>
      </c>
      <c r="F12" s="24">
        <f t="shared" si="0"/>
        <v>0</v>
      </c>
      <c r="G12" s="25" t="e">
        <f t="shared" si="1"/>
        <v>#DIV/0!</v>
      </c>
      <c r="H12" s="30"/>
      <c r="I12" s="30"/>
      <c r="J12" s="34" t="s">
        <v>46</v>
      </c>
      <c r="K12" s="24">
        <f>세출!D34</f>
        <v>47450</v>
      </c>
      <c r="L12" s="24">
        <f>세출!E34</f>
        <v>48849.972000000002</v>
      </c>
      <c r="M12" s="24">
        <f t="shared" si="4"/>
        <v>1399.9720000000016</v>
      </c>
      <c r="N12" s="25">
        <f t="shared" si="5"/>
        <v>2.9504151738672322</v>
      </c>
    </row>
    <row r="13" spans="1:16" ht="22.5" customHeight="1">
      <c r="A13" s="28"/>
      <c r="B13" s="28"/>
      <c r="C13" s="29" t="s">
        <v>246</v>
      </c>
      <c r="D13" s="24">
        <f>세입!D28</f>
        <v>0</v>
      </c>
      <c r="E13" s="24">
        <f>세입!E28</f>
        <v>6000</v>
      </c>
      <c r="F13" s="24">
        <f t="shared" si="0"/>
        <v>6000</v>
      </c>
      <c r="G13" s="25" t="e">
        <f t="shared" si="1"/>
        <v>#DIV/0!</v>
      </c>
      <c r="H13" s="30"/>
      <c r="I13" s="30"/>
      <c r="J13" s="31" t="s">
        <v>51</v>
      </c>
      <c r="K13" s="35">
        <f>세출!D42</f>
        <v>58007</v>
      </c>
      <c r="L13" s="35">
        <f>세출!E42</f>
        <v>70765.2</v>
      </c>
      <c r="M13" s="24">
        <f t="shared" si="4"/>
        <v>12758.199999999997</v>
      </c>
      <c r="N13" s="25">
        <f t="shared" si="5"/>
        <v>21.994242074232414</v>
      </c>
    </row>
    <row r="14" spans="1:16" ht="22.5" customHeight="1">
      <c r="A14" s="268" t="s">
        <v>73</v>
      </c>
      <c r="B14" s="269"/>
      <c r="C14" s="270"/>
      <c r="D14" s="31">
        <f>D15</f>
        <v>9600</v>
      </c>
      <c r="E14" s="31">
        <f>E15</f>
        <v>6000</v>
      </c>
      <c r="F14" s="24">
        <f t="shared" si="0"/>
        <v>-3600</v>
      </c>
      <c r="G14" s="25">
        <f t="shared" si="1"/>
        <v>-37.5</v>
      </c>
      <c r="H14" s="30"/>
      <c r="I14" s="248" t="s">
        <v>55</v>
      </c>
      <c r="J14" s="249"/>
      <c r="K14" s="24">
        <f>SUM(K15:K17)</f>
        <v>10000</v>
      </c>
      <c r="L14" s="24">
        <f>SUM(L15:L17)</f>
        <v>7500</v>
      </c>
      <c r="M14" s="24">
        <f t="shared" si="4"/>
        <v>-2500</v>
      </c>
      <c r="N14" s="25">
        <f t="shared" si="5"/>
        <v>-25</v>
      </c>
    </row>
    <row r="15" spans="1:16" ht="22.5" customHeight="1">
      <c r="A15" s="32"/>
      <c r="B15" s="271" t="s">
        <v>73</v>
      </c>
      <c r="C15" s="272"/>
      <c r="D15" s="31">
        <f>D16</f>
        <v>9600</v>
      </c>
      <c r="E15" s="31">
        <f>E16</f>
        <v>6000</v>
      </c>
      <c r="F15" s="24">
        <f t="shared" si="0"/>
        <v>-3600</v>
      </c>
      <c r="G15" s="25">
        <f t="shared" si="1"/>
        <v>-37.5</v>
      </c>
      <c r="H15" s="30"/>
      <c r="I15" s="153"/>
      <c r="J15" s="39" t="s">
        <v>269</v>
      </c>
      <c r="K15" s="24">
        <f>세출!D70</f>
        <v>8000</v>
      </c>
      <c r="L15" s="24">
        <f>세출!E70</f>
        <v>7500</v>
      </c>
      <c r="M15" s="24">
        <f t="shared" si="4"/>
        <v>-500</v>
      </c>
      <c r="N15" s="25">
        <f t="shared" si="5"/>
        <v>-6.25</v>
      </c>
    </row>
    <row r="16" spans="1:16" ht="22.5" customHeight="1">
      <c r="A16" s="33"/>
      <c r="B16" s="31"/>
      <c r="C16" s="31" t="s">
        <v>73</v>
      </c>
      <c r="D16" s="31">
        <f>세입!D37</f>
        <v>9600</v>
      </c>
      <c r="E16" s="31">
        <f>세입!E37</f>
        <v>6000</v>
      </c>
      <c r="F16" s="24">
        <f t="shared" si="0"/>
        <v>-3600</v>
      </c>
      <c r="G16" s="25">
        <f t="shared" si="1"/>
        <v>-37.5</v>
      </c>
      <c r="H16" s="30"/>
      <c r="I16" s="28"/>
      <c r="J16" s="29" t="s">
        <v>270</v>
      </c>
      <c r="K16" s="24">
        <f>세출!D60</f>
        <v>2000</v>
      </c>
      <c r="L16" s="24">
        <f>세출!E60</f>
        <v>0</v>
      </c>
      <c r="M16" s="24">
        <f t="shared" si="4"/>
        <v>-2000</v>
      </c>
      <c r="N16" s="25">
        <f t="shared" si="5"/>
        <v>-100</v>
      </c>
    </row>
    <row r="17" spans="1:16" ht="22.5" customHeight="1">
      <c r="A17" s="250" t="s">
        <v>69</v>
      </c>
      <c r="B17" s="251"/>
      <c r="C17" s="252"/>
      <c r="D17" s="24">
        <f>D18</f>
        <v>65280</v>
      </c>
      <c r="E17" s="24">
        <f>E18</f>
        <v>52080</v>
      </c>
      <c r="F17" s="24">
        <f t="shared" si="0"/>
        <v>-13200</v>
      </c>
      <c r="G17" s="25">
        <f t="shared" si="1"/>
        <v>-20.22058823529412</v>
      </c>
      <c r="H17" s="30"/>
      <c r="I17" s="28"/>
      <c r="J17" s="31" t="s">
        <v>30</v>
      </c>
      <c r="K17" s="24">
        <f>세출!D76</f>
        <v>0</v>
      </c>
      <c r="L17" s="24">
        <f>세출!E76</f>
        <v>0</v>
      </c>
      <c r="M17" s="24">
        <f t="shared" si="4"/>
        <v>0</v>
      </c>
      <c r="N17" s="25" t="e">
        <f t="shared" si="5"/>
        <v>#DIV/0!</v>
      </c>
    </row>
    <row r="18" spans="1:16" ht="22.5" customHeight="1">
      <c r="A18" s="26"/>
      <c r="B18" s="248" t="s">
        <v>69</v>
      </c>
      <c r="C18" s="249"/>
      <c r="D18" s="24">
        <f>D19</f>
        <v>65280</v>
      </c>
      <c r="E18" s="24">
        <f>E19</f>
        <v>52080</v>
      </c>
      <c r="F18" s="24">
        <f t="shared" si="0"/>
        <v>-13200</v>
      </c>
      <c r="G18" s="25">
        <f t="shared" si="1"/>
        <v>-20.22058823529412</v>
      </c>
      <c r="H18" s="30"/>
      <c r="I18" s="248" t="s">
        <v>14</v>
      </c>
      <c r="J18" s="249"/>
      <c r="K18" s="24">
        <f>SUM(K19:K24)</f>
        <v>145875</v>
      </c>
      <c r="L18" s="24">
        <f>SUM(L19:L24)</f>
        <v>120650</v>
      </c>
      <c r="M18" s="24">
        <f t="shared" si="4"/>
        <v>-25225</v>
      </c>
      <c r="N18" s="25">
        <f t="shared" si="5"/>
        <v>-17.292202227934876</v>
      </c>
    </row>
    <row r="19" spans="1:16" ht="22.5" customHeight="1">
      <c r="A19" s="28"/>
      <c r="B19" s="28"/>
      <c r="C19" s="29" t="s">
        <v>248</v>
      </c>
      <c r="D19" s="24">
        <f>세입!D46</f>
        <v>65280</v>
      </c>
      <c r="E19" s="24">
        <f>세입!E46</f>
        <v>52080</v>
      </c>
      <c r="F19" s="24">
        <f t="shared" ref="F19:F31" si="6">E19-D19</f>
        <v>-13200</v>
      </c>
      <c r="G19" s="25">
        <f t="shared" si="1"/>
        <v>-20.22058823529412</v>
      </c>
      <c r="H19" s="30"/>
      <c r="I19" s="27"/>
      <c r="J19" s="29" t="s">
        <v>17</v>
      </c>
      <c r="K19" s="24">
        <f>세출!D93</f>
        <v>0</v>
      </c>
      <c r="L19" s="24">
        <f>세출!E93</f>
        <v>0</v>
      </c>
      <c r="M19" s="24">
        <f t="shared" si="4"/>
        <v>0</v>
      </c>
      <c r="N19" s="25" t="e">
        <f t="shared" si="5"/>
        <v>#DIV/0!</v>
      </c>
    </row>
    <row r="20" spans="1:16" ht="22.5" customHeight="1">
      <c r="A20" s="250" t="s">
        <v>356</v>
      </c>
      <c r="B20" s="251"/>
      <c r="C20" s="252"/>
      <c r="D20" s="24">
        <f>D21</f>
        <v>510</v>
      </c>
      <c r="E20" s="24">
        <f>E22+E23</f>
        <v>1200</v>
      </c>
      <c r="F20" s="24">
        <f t="shared" si="6"/>
        <v>690</v>
      </c>
      <c r="G20" s="25">
        <f t="shared" ref="G20:G22" si="7">SUM((F20/D20)*100)</f>
        <v>135.29411764705884</v>
      </c>
      <c r="H20" s="30"/>
      <c r="I20" s="30"/>
      <c r="J20" s="29" t="s">
        <v>60</v>
      </c>
      <c r="K20" s="24">
        <f>세출!D106</f>
        <v>45075</v>
      </c>
      <c r="L20" s="24">
        <f>세출!E106</f>
        <v>38650</v>
      </c>
      <c r="M20" s="24">
        <f t="shared" ref="M20:M29" si="8">L20-K20</f>
        <v>-6425</v>
      </c>
      <c r="N20" s="25">
        <f>SUM((M20/K20)*100)</f>
        <v>-14.254021075984472</v>
      </c>
    </row>
    <row r="21" spans="1:16" ht="22.5" customHeight="1">
      <c r="A21" s="26"/>
      <c r="B21" s="248" t="s">
        <v>357</v>
      </c>
      <c r="C21" s="249"/>
      <c r="D21" s="24">
        <f>D22+D23</f>
        <v>510</v>
      </c>
      <c r="E21" s="24">
        <f>E22+E23</f>
        <v>1200</v>
      </c>
      <c r="F21" s="24">
        <f t="shared" si="6"/>
        <v>690</v>
      </c>
      <c r="G21" s="25">
        <f t="shared" si="7"/>
        <v>135.29411764705884</v>
      </c>
      <c r="H21" s="30"/>
      <c r="I21" s="30"/>
      <c r="J21" s="47" t="s">
        <v>271</v>
      </c>
      <c r="K21" s="24">
        <f>세출!D136</f>
        <v>78200</v>
      </c>
      <c r="L21" s="24">
        <f>세출!E136</f>
        <v>66000</v>
      </c>
      <c r="M21" s="24">
        <f t="shared" si="8"/>
        <v>-12200</v>
      </c>
      <c r="N21" s="25">
        <f>SUM((M21/K21)*100)</f>
        <v>-15.601023017902813</v>
      </c>
    </row>
    <row r="22" spans="1:16" ht="22.5" customHeight="1">
      <c r="A22" s="28"/>
      <c r="B22" s="28"/>
      <c r="C22" s="29" t="s">
        <v>358</v>
      </c>
      <c r="D22" s="24">
        <f>세입!D61</f>
        <v>0</v>
      </c>
      <c r="E22" s="24">
        <f>세입!E61</f>
        <v>0</v>
      </c>
      <c r="F22" s="24">
        <f t="shared" ref="F22" si="9">E22-D22</f>
        <v>0</v>
      </c>
      <c r="G22" s="25" t="e">
        <f t="shared" si="7"/>
        <v>#DIV/0!</v>
      </c>
      <c r="H22" s="30"/>
      <c r="I22" s="30"/>
      <c r="J22" s="31" t="s">
        <v>272</v>
      </c>
      <c r="K22" s="24">
        <f>세출!D161</f>
        <v>10800</v>
      </c>
      <c r="L22" s="24">
        <f>세출!E161</f>
        <v>7500</v>
      </c>
      <c r="M22" s="24">
        <f t="shared" si="8"/>
        <v>-3300</v>
      </c>
      <c r="N22" s="25">
        <f>SUM((M22/K22)*100)</f>
        <v>-30.555555555555557</v>
      </c>
    </row>
    <row r="23" spans="1:16" ht="22.5" customHeight="1">
      <c r="A23" s="28"/>
      <c r="B23" s="28"/>
      <c r="C23" s="39" t="s">
        <v>359</v>
      </c>
      <c r="D23" s="24">
        <f>세입!D65</f>
        <v>510</v>
      </c>
      <c r="E23" s="24">
        <f>세입!E59</f>
        <v>1200</v>
      </c>
      <c r="F23" s="24"/>
      <c r="G23" s="25"/>
      <c r="H23" s="30"/>
      <c r="I23" s="30"/>
      <c r="J23" s="72" t="s">
        <v>273</v>
      </c>
      <c r="K23" s="24">
        <f>세출!D180</f>
        <v>0</v>
      </c>
      <c r="L23" s="24">
        <f>세출!E180</f>
        <v>0</v>
      </c>
      <c r="M23" s="24">
        <f t="shared" si="8"/>
        <v>0</v>
      </c>
      <c r="N23" s="25" t="e">
        <f>SUM((M23/K23)*100)</f>
        <v>#DIV/0!</v>
      </c>
    </row>
    <row r="24" spans="1:16" ht="22.5" customHeight="1">
      <c r="A24" s="250" t="s">
        <v>249</v>
      </c>
      <c r="B24" s="251"/>
      <c r="C24" s="252"/>
      <c r="D24" s="44">
        <f>D25</f>
        <v>809087</v>
      </c>
      <c r="E24" s="44">
        <f>E25</f>
        <v>876391.92</v>
      </c>
      <c r="F24" s="24">
        <f t="shared" si="6"/>
        <v>67304.920000000042</v>
      </c>
      <c r="G24" s="25">
        <f t="shared" si="1"/>
        <v>8.3186258090909924</v>
      </c>
      <c r="H24" s="30"/>
      <c r="I24" s="30"/>
      <c r="J24" s="29" t="s">
        <v>275</v>
      </c>
      <c r="K24" s="24">
        <f>세출!D195</f>
        <v>11800</v>
      </c>
      <c r="L24" s="24">
        <f>세출!E195</f>
        <v>8500</v>
      </c>
      <c r="M24" s="24">
        <f t="shared" si="8"/>
        <v>-3300</v>
      </c>
      <c r="N24" s="25">
        <f t="shared" ref="N24" si="10">SUM((M24/K24)*100)</f>
        <v>-27.966101694915253</v>
      </c>
      <c r="P24" s="1"/>
    </row>
    <row r="25" spans="1:16" ht="22.5" customHeight="1">
      <c r="A25" s="30"/>
      <c r="B25" s="248" t="s">
        <v>249</v>
      </c>
      <c r="C25" s="249"/>
      <c r="D25" s="24">
        <f>SUM(D26:D27)</f>
        <v>809087</v>
      </c>
      <c r="E25" s="24">
        <f>SUM(E26:E27)</f>
        <v>876391.92</v>
      </c>
      <c r="F25" s="24">
        <f t="shared" si="6"/>
        <v>67304.920000000042</v>
      </c>
      <c r="G25" s="25">
        <f t="shared" si="1"/>
        <v>8.3186258090909924</v>
      </c>
      <c r="H25" s="260" t="s">
        <v>53</v>
      </c>
      <c r="I25" s="261"/>
      <c r="J25" s="262"/>
      <c r="K25" s="42">
        <f>K26</f>
        <v>91000</v>
      </c>
      <c r="L25" s="42">
        <f>L26</f>
        <v>70400</v>
      </c>
      <c r="M25" s="24">
        <f t="shared" si="8"/>
        <v>-20600</v>
      </c>
      <c r="N25" s="25">
        <f>SUM((M25/K25)*100)</f>
        <v>-22.637362637362639</v>
      </c>
    </row>
    <row r="26" spans="1:16" ht="22.5" customHeight="1">
      <c r="A26" s="30"/>
      <c r="B26" s="186"/>
      <c r="C26" s="72" t="s">
        <v>250</v>
      </c>
      <c r="D26" s="24">
        <f>세입!D75</f>
        <v>748085</v>
      </c>
      <c r="E26" s="24">
        <f>세입!E75</f>
        <v>768391.92</v>
      </c>
      <c r="F26" s="24">
        <f t="shared" si="6"/>
        <v>20306.920000000042</v>
      </c>
      <c r="G26" s="25">
        <f t="shared" si="1"/>
        <v>2.7145204087770831</v>
      </c>
      <c r="H26" s="107"/>
      <c r="I26" s="253" t="s">
        <v>9</v>
      </c>
      <c r="J26" s="254"/>
      <c r="K26" s="42">
        <f>SUM(K27:K29)</f>
        <v>91000</v>
      </c>
      <c r="L26" s="42">
        <f>SUM(L27:L29)</f>
        <v>70400</v>
      </c>
      <c r="M26" s="24">
        <f t="shared" si="8"/>
        <v>-20600</v>
      </c>
      <c r="N26" s="25">
        <f>SUM((M26/K26)*100)</f>
        <v>-22.637362637362639</v>
      </c>
    </row>
    <row r="27" spans="1:16" ht="22.5" customHeight="1">
      <c r="A27" s="30"/>
      <c r="B27" s="123"/>
      <c r="C27" s="72" t="s">
        <v>181</v>
      </c>
      <c r="D27" s="24">
        <f>세입!D83</f>
        <v>61002</v>
      </c>
      <c r="E27" s="24">
        <f>세입!E83</f>
        <v>108000</v>
      </c>
      <c r="F27" s="24">
        <f t="shared" si="6"/>
        <v>46998</v>
      </c>
      <c r="G27" s="25">
        <f t="shared" si="1"/>
        <v>77.043375627028624</v>
      </c>
      <c r="H27" s="107"/>
      <c r="I27" s="106"/>
      <c r="J27" s="43" t="s">
        <v>9</v>
      </c>
      <c r="K27" s="42">
        <f>세출!D217</f>
        <v>24000</v>
      </c>
      <c r="L27" s="42">
        <f>세출!E217</f>
        <v>18000</v>
      </c>
      <c r="M27" s="24">
        <f t="shared" si="8"/>
        <v>-6000</v>
      </c>
      <c r="N27" s="25">
        <f>SUM((M27/K27)*100)</f>
        <v>-25</v>
      </c>
    </row>
    <row r="28" spans="1:16" ht="22.5" customHeight="1">
      <c r="A28" s="217" t="s">
        <v>253</v>
      </c>
      <c r="B28" s="175"/>
      <c r="C28" s="176"/>
      <c r="D28" s="24">
        <f>D29</f>
        <v>0</v>
      </c>
      <c r="E28" s="24">
        <f>E29</f>
        <v>0</v>
      </c>
      <c r="F28" s="24">
        <f t="shared" si="6"/>
        <v>0</v>
      </c>
      <c r="G28" s="25" t="e">
        <f t="shared" si="1"/>
        <v>#DIV/0!</v>
      </c>
      <c r="H28" s="107"/>
      <c r="I28" s="107"/>
      <c r="J28" s="43" t="s">
        <v>67</v>
      </c>
      <c r="K28" s="42">
        <f>세출!D236</f>
        <v>53000</v>
      </c>
      <c r="L28" s="42">
        <f>세출!E236</f>
        <v>38400</v>
      </c>
      <c r="M28" s="24">
        <f t="shared" si="8"/>
        <v>-14600</v>
      </c>
      <c r="N28" s="25">
        <f>SUM((M28/K28)*100)</f>
        <v>-27.547169811320753</v>
      </c>
    </row>
    <row r="29" spans="1:16" ht="22.5" customHeight="1">
      <c r="A29" s="106"/>
      <c r="B29" s="174" t="s">
        <v>254</v>
      </c>
      <c r="C29" s="176"/>
      <c r="D29" s="24">
        <f>SUM(D30:D31)</f>
        <v>0</v>
      </c>
      <c r="E29" s="24">
        <f>SUM(E30:E31)</f>
        <v>0</v>
      </c>
      <c r="F29" s="24">
        <f t="shared" si="6"/>
        <v>0</v>
      </c>
      <c r="G29" s="25" t="e">
        <f t="shared" si="1"/>
        <v>#DIV/0!</v>
      </c>
      <c r="H29" s="107"/>
      <c r="I29" s="214"/>
      <c r="J29" s="43" t="s">
        <v>52</v>
      </c>
      <c r="K29" s="42">
        <f>세출!D249</f>
        <v>14000</v>
      </c>
      <c r="L29" s="42">
        <f>세출!E249</f>
        <v>14000</v>
      </c>
      <c r="M29" s="24">
        <f t="shared" si="8"/>
        <v>0</v>
      </c>
      <c r="N29" s="25">
        <f>SUM((M29/K29)*100)</f>
        <v>0</v>
      </c>
    </row>
    <row r="30" spans="1:16" ht="22.5" customHeight="1">
      <c r="A30" s="107"/>
      <c r="B30" s="106"/>
      <c r="C30" s="43" t="s">
        <v>184</v>
      </c>
      <c r="D30" s="42">
        <f>세입!D94</f>
        <v>0</v>
      </c>
      <c r="E30" s="42">
        <f>세입!E94</f>
        <v>0</v>
      </c>
      <c r="F30" s="24">
        <f t="shared" si="6"/>
        <v>0</v>
      </c>
      <c r="G30" s="25" t="e">
        <f t="shared" si="1"/>
        <v>#DIV/0!</v>
      </c>
      <c r="H30" s="30"/>
      <c r="I30" s="123"/>
      <c r="J30" s="196"/>
      <c r="K30" s="196"/>
      <c r="L30" s="196"/>
      <c r="M30" s="196"/>
      <c r="N30" s="196"/>
    </row>
    <row r="31" spans="1:16" ht="22.5" customHeight="1">
      <c r="A31" s="133"/>
      <c r="B31" s="133"/>
      <c r="C31" s="134" t="s">
        <v>255</v>
      </c>
      <c r="D31" s="42">
        <f>세입!D98</f>
        <v>0</v>
      </c>
      <c r="E31" s="42">
        <f>세입!E98</f>
        <v>0</v>
      </c>
      <c r="F31" s="24">
        <f t="shared" si="6"/>
        <v>0</v>
      </c>
      <c r="G31" s="25" t="e">
        <f t="shared" si="1"/>
        <v>#DIV/0!</v>
      </c>
      <c r="H31" s="37"/>
      <c r="I31" s="37"/>
      <c r="J31" s="197"/>
      <c r="K31" s="197"/>
      <c r="L31" s="197"/>
      <c r="M31" s="197"/>
      <c r="N31" s="197"/>
    </row>
    <row r="32" spans="1:16" ht="22.5" customHeight="1">
      <c r="A32" s="237" t="s">
        <v>41</v>
      </c>
      <c r="B32" s="237"/>
      <c r="C32" s="237"/>
      <c r="D32" s="237"/>
      <c r="E32" s="237"/>
      <c r="F32" s="237"/>
      <c r="G32" s="238"/>
      <c r="H32" s="258"/>
      <c r="I32" s="259"/>
      <c r="J32" s="259"/>
      <c r="K32" s="259"/>
      <c r="L32" s="259"/>
      <c r="M32" s="259"/>
      <c r="N32" s="259"/>
    </row>
    <row r="33" spans="1:14" ht="22.5" customHeight="1">
      <c r="A33" s="239" t="s">
        <v>43</v>
      </c>
      <c r="B33" s="240"/>
      <c r="C33" s="240"/>
      <c r="D33" s="240"/>
      <c r="E33" s="240"/>
      <c r="F33" s="240"/>
      <c r="G33" s="241"/>
      <c r="H33" s="239" t="s">
        <v>276</v>
      </c>
      <c r="I33" s="240"/>
      <c r="J33" s="240"/>
      <c r="K33" s="240"/>
      <c r="L33" s="240"/>
      <c r="M33" s="240"/>
      <c r="N33" s="241"/>
    </row>
    <row r="34" spans="1:14" ht="26.1" customHeight="1">
      <c r="A34" s="242" t="s">
        <v>33</v>
      </c>
      <c r="B34" s="242" t="s">
        <v>28</v>
      </c>
      <c r="C34" s="242" t="e">
        <f>총괄표!K66\</f>
        <v>#NAME?</v>
      </c>
      <c r="D34" s="244" t="str">
        <f>D4</f>
        <v>2025년 예산</v>
      </c>
      <c r="E34" s="244" t="str">
        <f>E4</f>
        <v>2026년 예산</v>
      </c>
      <c r="F34" s="246" t="s">
        <v>16</v>
      </c>
      <c r="G34" s="247"/>
      <c r="H34" s="242" t="s">
        <v>33</v>
      </c>
      <c r="I34" s="242" t="s">
        <v>28</v>
      </c>
      <c r="J34" s="242" t="s">
        <v>20</v>
      </c>
      <c r="K34" s="263" t="str">
        <f>K4</f>
        <v>2025년 예산</v>
      </c>
      <c r="L34" s="263" t="s">
        <v>367</v>
      </c>
      <c r="M34" s="246" t="s">
        <v>16</v>
      </c>
      <c r="N34" s="247"/>
    </row>
    <row r="35" spans="1:14" ht="21" customHeight="1">
      <c r="A35" s="243"/>
      <c r="B35" s="243"/>
      <c r="C35" s="243"/>
      <c r="D35" s="245"/>
      <c r="E35" s="245"/>
      <c r="F35" s="41" t="s">
        <v>23</v>
      </c>
      <c r="G35" s="41" t="s">
        <v>22</v>
      </c>
      <c r="H35" s="243"/>
      <c r="I35" s="243"/>
      <c r="J35" s="243"/>
      <c r="K35" s="264"/>
      <c r="L35" s="264"/>
      <c r="M35" s="41" t="s">
        <v>23</v>
      </c>
      <c r="N35" s="41" t="s">
        <v>22</v>
      </c>
    </row>
    <row r="36" spans="1:14" ht="21" customHeight="1">
      <c r="A36" s="218" t="s">
        <v>256</v>
      </c>
      <c r="B36" s="189"/>
      <c r="C36" s="190"/>
      <c r="D36" s="191">
        <f>D37</f>
        <v>0</v>
      </c>
      <c r="E36" s="192">
        <f>E37</f>
        <v>0</v>
      </c>
      <c r="F36" s="24">
        <f>SUM(E36-D36)</f>
        <v>0</v>
      </c>
      <c r="G36" s="25" t="e">
        <f t="shared" ref="G36:G49" si="11">SUM((F36/D36)*100)</f>
        <v>#DIV/0!</v>
      </c>
      <c r="H36" s="216" t="s">
        <v>18</v>
      </c>
      <c r="I36" s="163"/>
      <c r="J36" s="39"/>
      <c r="K36" s="42">
        <f>SUM(K37,K42,K44)</f>
        <v>119530</v>
      </c>
      <c r="L36" s="42">
        <f>SUM(L37,L42,L44)</f>
        <v>128244</v>
      </c>
      <c r="M36" s="24">
        <f>L36-K36</f>
        <v>8714</v>
      </c>
      <c r="N36" s="25">
        <f>SUM((M36/K36)*100)</f>
        <v>7.2902200284447423</v>
      </c>
    </row>
    <row r="37" spans="1:14" ht="21" customHeight="1">
      <c r="A37" s="106"/>
      <c r="B37" s="188" t="s">
        <v>257</v>
      </c>
      <c r="C37" s="190"/>
      <c r="D37" s="192">
        <f>SUM(D38:D39)</f>
        <v>0</v>
      </c>
      <c r="E37" s="192"/>
      <c r="F37" s="24">
        <f t="shared" ref="F37:F49" si="12">SUM(E37-D37)</f>
        <v>0</v>
      </c>
      <c r="G37" s="25" t="e">
        <f t="shared" si="11"/>
        <v>#DIV/0!</v>
      </c>
      <c r="H37" s="27"/>
      <c r="I37" s="38" t="s">
        <v>92</v>
      </c>
      <c r="J37" s="39"/>
      <c r="K37" s="42">
        <f>SUM(K38:K41)</f>
        <v>106330</v>
      </c>
      <c r="L37" s="42">
        <f>SUM(L38:L41)</f>
        <v>114244</v>
      </c>
      <c r="M37" s="24">
        <f>L37-K37</f>
        <v>7914</v>
      </c>
      <c r="N37" s="25">
        <f>SUM((M37/K37)*100)</f>
        <v>7.4428665475406746</v>
      </c>
    </row>
    <row r="38" spans="1:14" ht="21" customHeight="1">
      <c r="A38" s="107"/>
      <c r="B38" s="106"/>
      <c r="C38" s="43" t="s">
        <v>258</v>
      </c>
      <c r="D38" s="42">
        <f>세입!D104</f>
        <v>0</v>
      </c>
      <c r="E38" s="42">
        <f>세입!E104</f>
        <v>0</v>
      </c>
      <c r="F38" s="24">
        <f t="shared" si="12"/>
        <v>0</v>
      </c>
      <c r="G38" s="25" t="e">
        <f t="shared" si="11"/>
        <v>#DIV/0!</v>
      </c>
      <c r="H38" s="30"/>
      <c r="I38" s="186"/>
      <c r="J38" s="29" t="s">
        <v>90</v>
      </c>
      <c r="K38" s="42">
        <f>세출!D272</f>
        <v>69330</v>
      </c>
      <c r="L38" s="42">
        <f>세출!E272</f>
        <v>93244</v>
      </c>
      <c r="M38" s="24">
        <f t="shared" ref="M38:M48" si="13">L38-K38</f>
        <v>23914</v>
      </c>
      <c r="N38" s="25">
        <f>SUM((M38/K38)*100)</f>
        <v>34.493004471368813</v>
      </c>
    </row>
    <row r="39" spans="1:14" ht="21" customHeight="1">
      <c r="A39" s="133"/>
      <c r="B39" s="133"/>
      <c r="C39" s="134" t="s">
        <v>259</v>
      </c>
      <c r="D39" s="42">
        <f>세입!D109</f>
        <v>0</v>
      </c>
      <c r="E39" s="42"/>
      <c r="F39" s="24">
        <f t="shared" si="12"/>
        <v>0</v>
      </c>
      <c r="G39" s="25" t="e">
        <f t="shared" si="11"/>
        <v>#DIV/0!</v>
      </c>
      <c r="H39" s="30"/>
      <c r="I39" s="123"/>
      <c r="J39" s="43" t="s">
        <v>277</v>
      </c>
      <c r="K39" s="42">
        <f>세출!D288</f>
        <v>25000</v>
      </c>
      <c r="L39" s="42">
        <f>세출!E288</f>
        <v>15000</v>
      </c>
      <c r="M39" s="24">
        <f t="shared" si="13"/>
        <v>-10000</v>
      </c>
      <c r="N39" s="25">
        <f>SUM((M39/K39)*100)</f>
        <v>-40</v>
      </c>
    </row>
    <row r="40" spans="1:14" ht="21" customHeight="1">
      <c r="A40" s="218" t="s">
        <v>260</v>
      </c>
      <c r="B40" s="189"/>
      <c r="C40" s="134"/>
      <c r="D40" s="42">
        <f>D41</f>
        <v>49610</v>
      </c>
      <c r="E40" s="42">
        <f>E41</f>
        <v>79570</v>
      </c>
      <c r="F40" s="24">
        <f t="shared" si="12"/>
        <v>29960</v>
      </c>
      <c r="G40" s="25">
        <f t="shared" si="11"/>
        <v>60.391050191493655</v>
      </c>
      <c r="H40" s="30"/>
      <c r="I40" s="123"/>
      <c r="J40" s="72" t="s">
        <v>278</v>
      </c>
      <c r="K40" s="24">
        <f>세출!D309</f>
        <v>12000</v>
      </c>
      <c r="L40" s="24">
        <f>세출!E309</f>
        <v>6000</v>
      </c>
      <c r="M40" s="24">
        <f t="shared" si="13"/>
        <v>-6000</v>
      </c>
      <c r="N40" s="25">
        <f t="shared" ref="N40:N67" si="14">SUM((M40/K40)*100)</f>
        <v>-50</v>
      </c>
    </row>
    <row r="41" spans="1:14" ht="21" customHeight="1">
      <c r="A41" s="106"/>
      <c r="B41" s="188" t="s">
        <v>260</v>
      </c>
      <c r="C41" s="134"/>
      <c r="D41" s="42">
        <f>SUM(D42:D43)</f>
        <v>49610</v>
      </c>
      <c r="E41" s="42">
        <f>SUM(E42:E43)</f>
        <v>79570</v>
      </c>
      <c r="F41" s="24">
        <f t="shared" si="12"/>
        <v>29960</v>
      </c>
      <c r="G41" s="25">
        <f t="shared" si="11"/>
        <v>60.391050191493655</v>
      </c>
      <c r="H41" s="30"/>
      <c r="I41" s="123"/>
      <c r="J41" s="72" t="s">
        <v>279</v>
      </c>
      <c r="K41" s="24">
        <f>세출!D323</f>
        <v>0</v>
      </c>
      <c r="L41" s="24">
        <f>세출!E323</f>
        <v>0</v>
      </c>
      <c r="M41" s="24">
        <f t="shared" si="13"/>
        <v>0</v>
      </c>
      <c r="N41" s="25" t="e">
        <f t="shared" si="14"/>
        <v>#DIV/0!</v>
      </c>
    </row>
    <row r="42" spans="1:14" ht="21" customHeight="1">
      <c r="A42" s="107"/>
      <c r="B42" s="106"/>
      <c r="C42" s="43" t="s">
        <v>65</v>
      </c>
      <c r="D42" s="42">
        <f>세입!D121</f>
        <v>49310</v>
      </c>
      <c r="E42" s="42">
        <f>세입!E121</f>
        <v>79570</v>
      </c>
      <c r="F42" s="24">
        <f t="shared" si="12"/>
        <v>30260</v>
      </c>
      <c r="G42" s="25">
        <f t="shared" si="11"/>
        <v>61.366862705333602</v>
      </c>
      <c r="H42" s="30"/>
      <c r="I42" s="38" t="s">
        <v>368</v>
      </c>
      <c r="J42" s="39"/>
      <c r="K42" s="24">
        <f>K43</f>
        <v>13200</v>
      </c>
      <c r="L42" s="24">
        <f>L43</f>
        <v>14000</v>
      </c>
      <c r="M42" s="24">
        <f t="shared" si="13"/>
        <v>800</v>
      </c>
      <c r="N42" s="25">
        <f t="shared" si="14"/>
        <v>6.0606060606060606</v>
      </c>
    </row>
    <row r="43" spans="1:14" ht="22.5" customHeight="1">
      <c r="A43" s="133"/>
      <c r="B43" s="133"/>
      <c r="C43" s="134" t="s">
        <v>49</v>
      </c>
      <c r="D43" s="135">
        <f>세입!D136</f>
        <v>300</v>
      </c>
      <c r="E43" s="135">
        <f>세입!E136</f>
        <v>0</v>
      </c>
      <c r="F43" s="24">
        <f>SUM(E43-D43)</f>
        <v>-300</v>
      </c>
      <c r="G43" s="25">
        <f t="shared" si="11"/>
        <v>-100</v>
      </c>
      <c r="H43" s="30"/>
      <c r="I43" s="30"/>
      <c r="J43" s="47" t="s">
        <v>118</v>
      </c>
      <c r="K43" s="24">
        <f>세출!D340</f>
        <v>13200</v>
      </c>
      <c r="L43" s="24">
        <f>세출!E340</f>
        <v>14000</v>
      </c>
      <c r="M43" s="24">
        <f t="shared" si="13"/>
        <v>800</v>
      </c>
      <c r="N43" s="25">
        <f t="shared" si="14"/>
        <v>6.0606060606060606</v>
      </c>
    </row>
    <row r="44" spans="1:14" ht="21" customHeight="1">
      <c r="A44" s="216" t="s">
        <v>11</v>
      </c>
      <c r="B44" s="163"/>
      <c r="C44" s="39"/>
      <c r="D44" s="24">
        <f>D45</f>
        <v>51940</v>
      </c>
      <c r="E44" s="24">
        <f>E45</f>
        <v>40983.599999999999</v>
      </c>
      <c r="F44" s="24">
        <f t="shared" si="12"/>
        <v>-10956.400000000001</v>
      </c>
      <c r="G44" s="25">
        <f t="shared" si="11"/>
        <v>-21.094339622641513</v>
      </c>
      <c r="H44" s="30"/>
      <c r="I44" s="38" t="s">
        <v>280</v>
      </c>
      <c r="J44" s="39"/>
      <c r="K44" s="60">
        <f>SUM(K45:K46)</f>
        <v>0</v>
      </c>
      <c r="L44" s="60">
        <f>SUM(L45:L46)</f>
        <v>0</v>
      </c>
      <c r="M44" s="24">
        <f t="shared" si="13"/>
        <v>0</v>
      </c>
      <c r="N44" s="25" t="e">
        <f t="shared" si="14"/>
        <v>#DIV/0!</v>
      </c>
    </row>
    <row r="45" spans="1:14" ht="21" customHeight="1">
      <c r="A45" s="27"/>
      <c r="B45" s="38" t="s">
        <v>11</v>
      </c>
      <c r="C45" s="39"/>
      <c r="D45" s="24">
        <f>SUM(D46:D49)</f>
        <v>51940</v>
      </c>
      <c r="E45" s="24">
        <f>SUM(E46:E49)</f>
        <v>40983.599999999999</v>
      </c>
      <c r="F45" s="24">
        <f t="shared" si="12"/>
        <v>-10956.400000000001</v>
      </c>
      <c r="G45" s="25">
        <f t="shared" si="11"/>
        <v>-21.094339622641513</v>
      </c>
      <c r="H45" s="30"/>
      <c r="I45" s="30"/>
      <c r="J45" s="47" t="s">
        <v>281</v>
      </c>
      <c r="K45" s="60">
        <f>세출!D374</f>
        <v>0</v>
      </c>
      <c r="L45" s="60">
        <f>세출!E374</f>
        <v>0</v>
      </c>
      <c r="M45" s="24">
        <f t="shared" si="13"/>
        <v>0</v>
      </c>
      <c r="N45" s="25" t="e">
        <f t="shared" si="14"/>
        <v>#DIV/0!</v>
      </c>
    </row>
    <row r="46" spans="1:14" ht="21" customHeight="1">
      <c r="A46" s="30"/>
      <c r="B46" s="108"/>
      <c r="C46" s="45" t="s">
        <v>71</v>
      </c>
      <c r="D46" s="46">
        <f>세입!D148</f>
        <v>24000</v>
      </c>
      <c r="E46" s="46">
        <f>세입!E148</f>
        <v>24000</v>
      </c>
      <c r="F46" s="24">
        <f t="shared" si="12"/>
        <v>0</v>
      </c>
      <c r="G46" s="25">
        <f t="shared" si="11"/>
        <v>0</v>
      </c>
      <c r="H46" s="30"/>
      <c r="I46" s="30"/>
      <c r="J46" s="166" t="s">
        <v>218</v>
      </c>
      <c r="K46" s="60">
        <f>세출!D387</f>
        <v>0</v>
      </c>
      <c r="L46" s="60">
        <f>세출!E387</f>
        <v>0</v>
      </c>
      <c r="M46" s="24">
        <f t="shared" si="13"/>
        <v>0</v>
      </c>
      <c r="N46" s="25" t="e">
        <f t="shared" si="14"/>
        <v>#DIV/0!</v>
      </c>
    </row>
    <row r="47" spans="1:14" ht="23.25" customHeight="1">
      <c r="A47" s="30"/>
      <c r="B47" s="109"/>
      <c r="C47" s="45" t="s">
        <v>44</v>
      </c>
      <c r="D47" s="46">
        <f>세입!D152</f>
        <v>211</v>
      </c>
      <c r="E47" s="46">
        <f>세입!E152</f>
        <v>53.6</v>
      </c>
      <c r="F47" s="24">
        <f t="shared" si="12"/>
        <v>-157.4</v>
      </c>
      <c r="G47" s="25">
        <f t="shared" si="11"/>
        <v>-74.597156398104275</v>
      </c>
      <c r="H47" s="216" t="s">
        <v>282</v>
      </c>
      <c r="I47" s="163"/>
      <c r="J47" s="39"/>
      <c r="K47" s="60">
        <f>K48</f>
        <v>0</v>
      </c>
      <c r="L47" s="60">
        <f>L48</f>
        <v>6000</v>
      </c>
      <c r="M47" s="24">
        <f t="shared" si="13"/>
        <v>6000</v>
      </c>
      <c r="N47" s="25" t="e">
        <f t="shared" si="14"/>
        <v>#DIV/0!</v>
      </c>
    </row>
    <row r="48" spans="1:14" ht="21" customHeight="1">
      <c r="A48" s="30"/>
      <c r="B48" s="109"/>
      <c r="C48" s="45" t="s">
        <v>261</v>
      </c>
      <c r="D48" s="46">
        <f>세입!D161</f>
        <v>3160</v>
      </c>
      <c r="E48" s="46">
        <f>세입!E161</f>
        <v>2400</v>
      </c>
      <c r="F48" s="24">
        <f t="shared" si="12"/>
        <v>-760</v>
      </c>
      <c r="G48" s="25">
        <f t="shared" si="11"/>
        <v>-24.050632911392405</v>
      </c>
      <c r="H48" s="30"/>
      <c r="I48" s="38" t="s">
        <v>283</v>
      </c>
      <c r="J48" s="39"/>
      <c r="K48" s="24">
        <f>SUM(K49:K50)</f>
        <v>0</v>
      </c>
      <c r="L48" s="24">
        <f>SUM(L49:L50)</f>
        <v>6000</v>
      </c>
      <c r="M48" s="24">
        <f t="shared" si="13"/>
        <v>6000</v>
      </c>
      <c r="N48" s="25" t="e">
        <f t="shared" si="14"/>
        <v>#DIV/0!</v>
      </c>
    </row>
    <row r="49" spans="1:14" ht="21" customHeight="1">
      <c r="A49" s="30"/>
      <c r="B49" s="109"/>
      <c r="C49" s="45" t="s">
        <v>59</v>
      </c>
      <c r="D49" s="46">
        <f>세입!D165</f>
        <v>24569</v>
      </c>
      <c r="E49" s="46">
        <f>세입!E165</f>
        <v>14530</v>
      </c>
      <c r="F49" s="24">
        <f t="shared" si="12"/>
        <v>-10039</v>
      </c>
      <c r="G49" s="25">
        <f t="shared" si="11"/>
        <v>-40.860433880092799</v>
      </c>
      <c r="H49" s="30"/>
      <c r="I49" s="186"/>
      <c r="J49" s="29" t="s">
        <v>284</v>
      </c>
      <c r="K49" s="24">
        <f>세출!D405</f>
        <v>0</v>
      </c>
      <c r="L49" s="24">
        <f>세출!E405</f>
        <v>0</v>
      </c>
      <c r="M49" s="24">
        <f t="shared" ref="M49:M63" si="15">L49-K49</f>
        <v>0</v>
      </c>
      <c r="N49" s="25" t="e">
        <f t="shared" ref="N49:N66" si="16">SUM((M49/K49)*100)</f>
        <v>#DIV/0!</v>
      </c>
    </row>
    <row r="50" spans="1:14" ht="21" customHeight="1">
      <c r="A50" s="30"/>
      <c r="B50" s="109"/>
      <c r="C50" s="30"/>
      <c r="D50" s="30"/>
      <c r="E50" s="30"/>
      <c r="F50" s="30"/>
      <c r="G50" s="30"/>
      <c r="H50" s="198"/>
      <c r="I50" s="124"/>
      <c r="J50" s="39" t="s">
        <v>300</v>
      </c>
      <c r="K50" s="24">
        <f>세출!D412</f>
        <v>0</v>
      </c>
      <c r="L50" s="24">
        <f>세출!E412</f>
        <v>6000</v>
      </c>
      <c r="M50" s="24">
        <f t="shared" si="15"/>
        <v>6000</v>
      </c>
      <c r="N50" s="25" t="e">
        <f t="shared" si="16"/>
        <v>#DIV/0!</v>
      </c>
    </row>
    <row r="51" spans="1:14" ht="21" customHeight="1">
      <c r="A51" s="30"/>
      <c r="B51" s="109"/>
      <c r="C51" s="30"/>
      <c r="D51" s="30"/>
      <c r="E51" s="30"/>
      <c r="F51" s="30"/>
      <c r="G51" s="30"/>
      <c r="H51" s="216" t="s">
        <v>285</v>
      </c>
      <c r="I51" s="163"/>
      <c r="J51" s="39"/>
      <c r="K51" s="24">
        <f>K52</f>
        <v>10000</v>
      </c>
      <c r="L51" s="24">
        <f>L52</f>
        <v>0</v>
      </c>
      <c r="M51" s="24">
        <f t="shared" si="15"/>
        <v>-10000</v>
      </c>
      <c r="N51" s="25">
        <f t="shared" si="16"/>
        <v>-100</v>
      </c>
    </row>
    <row r="52" spans="1:14" ht="21" customHeight="1">
      <c r="A52" s="30"/>
      <c r="B52" s="109"/>
      <c r="C52" s="30"/>
      <c r="D52" s="30"/>
      <c r="E52" s="30"/>
      <c r="F52" s="30"/>
      <c r="G52" s="30"/>
      <c r="H52" s="30"/>
      <c r="I52" s="38" t="s">
        <v>286</v>
      </c>
      <c r="J52" s="39"/>
      <c r="K52" s="24">
        <f xml:space="preserve"> K53</f>
        <v>10000</v>
      </c>
      <c r="L52" s="24">
        <f xml:space="preserve"> L53</f>
        <v>0</v>
      </c>
      <c r="M52" s="24">
        <f t="shared" si="15"/>
        <v>-10000</v>
      </c>
      <c r="N52" s="25">
        <f t="shared" si="16"/>
        <v>-100</v>
      </c>
    </row>
    <row r="53" spans="1:14" ht="21" customHeight="1">
      <c r="A53" s="30"/>
      <c r="B53" s="109"/>
      <c r="C53" s="30"/>
      <c r="D53" s="30"/>
      <c r="E53" s="30"/>
      <c r="F53" s="30"/>
      <c r="G53" s="30"/>
      <c r="H53" s="30"/>
      <c r="I53" s="186"/>
      <c r="J53" s="29" t="s">
        <v>287</v>
      </c>
      <c r="K53" s="24">
        <f>세출!D419</f>
        <v>10000</v>
      </c>
      <c r="L53" s="24">
        <f>세출!E419</f>
        <v>0</v>
      </c>
      <c r="M53" s="24">
        <f t="shared" si="15"/>
        <v>-10000</v>
      </c>
      <c r="N53" s="25">
        <f t="shared" si="16"/>
        <v>-100</v>
      </c>
    </row>
    <row r="54" spans="1:14" ht="21" customHeight="1">
      <c r="A54" s="30"/>
      <c r="B54" s="109"/>
      <c r="C54" s="30"/>
      <c r="D54" s="30"/>
      <c r="E54" s="30"/>
      <c r="F54" s="30"/>
      <c r="G54" s="30"/>
      <c r="H54" s="216" t="s">
        <v>288</v>
      </c>
      <c r="I54" s="163"/>
      <c r="J54" s="39"/>
      <c r="K54" s="24">
        <f>K55</f>
        <v>0</v>
      </c>
      <c r="L54" s="24">
        <f>L55</f>
        <v>0</v>
      </c>
      <c r="M54" s="24">
        <f t="shared" si="15"/>
        <v>0</v>
      </c>
      <c r="N54" s="25" t="e">
        <f t="shared" si="16"/>
        <v>#DIV/0!</v>
      </c>
    </row>
    <row r="55" spans="1:14" ht="21" customHeight="1">
      <c r="A55" s="30"/>
      <c r="B55" s="109"/>
      <c r="C55" s="30"/>
      <c r="D55" s="30"/>
      <c r="E55" s="30"/>
      <c r="F55" s="30"/>
      <c r="G55" s="30"/>
      <c r="H55" s="30"/>
      <c r="I55" s="38" t="s">
        <v>289</v>
      </c>
      <c r="J55" s="39"/>
      <c r="K55" s="24">
        <f>SUM(K56:K57)</f>
        <v>0</v>
      </c>
      <c r="L55" s="24">
        <f>SUM(L56:L57)</f>
        <v>0</v>
      </c>
      <c r="M55" s="24">
        <f t="shared" si="15"/>
        <v>0</v>
      </c>
      <c r="N55" s="25" t="e">
        <f t="shared" si="16"/>
        <v>#DIV/0!</v>
      </c>
    </row>
    <row r="56" spans="1:14" ht="21" customHeight="1">
      <c r="A56" s="30"/>
      <c r="B56" s="109"/>
      <c r="C56" s="30"/>
      <c r="D56" s="30"/>
      <c r="E56" s="30"/>
      <c r="F56" s="30"/>
      <c r="G56" s="30"/>
      <c r="H56" s="30"/>
      <c r="I56" s="186"/>
      <c r="J56" s="29" t="s">
        <v>290</v>
      </c>
      <c r="K56" s="24">
        <f>세출!D433</f>
        <v>0</v>
      </c>
      <c r="L56" s="24">
        <f>세출!E433</f>
        <v>0</v>
      </c>
      <c r="M56" s="24">
        <f t="shared" ref="M56:M62" si="17">L56-K56</f>
        <v>0</v>
      </c>
      <c r="N56" s="25" t="e">
        <f t="shared" si="16"/>
        <v>#DIV/0!</v>
      </c>
    </row>
    <row r="57" spans="1:14" ht="21" customHeight="1">
      <c r="A57" s="30"/>
      <c r="B57" s="109"/>
      <c r="C57" s="30"/>
      <c r="D57" s="30"/>
      <c r="E57" s="30"/>
      <c r="F57" s="30"/>
      <c r="G57" s="30"/>
      <c r="H57" s="30"/>
      <c r="I57" s="30"/>
      <c r="J57" s="47" t="s">
        <v>291</v>
      </c>
      <c r="K57" s="24">
        <f>세출!D440</f>
        <v>0</v>
      </c>
      <c r="L57" s="24">
        <f>세출!E440</f>
        <v>0</v>
      </c>
      <c r="M57" s="24">
        <f t="shared" si="17"/>
        <v>0</v>
      </c>
      <c r="N57" s="25" t="e">
        <f t="shared" si="16"/>
        <v>#DIV/0!</v>
      </c>
    </row>
    <row r="58" spans="1:14" ht="21" customHeight="1">
      <c r="A58" s="30"/>
      <c r="B58" s="109"/>
      <c r="C58" s="30"/>
      <c r="D58" s="30"/>
      <c r="E58" s="30"/>
      <c r="F58" s="30"/>
      <c r="G58" s="30"/>
      <c r="H58" s="216" t="s">
        <v>235</v>
      </c>
      <c r="I58" s="163"/>
      <c r="J58" s="39"/>
      <c r="K58" s="24">
        <f xml:space="preserve"> K59</f>
        <v>13299</v>
      </c>
      <c r="L58" s="24">
        <f xml:space="preserve"> L59</f>
        <v>8550.8279999999995</v>
      </c>
      <c r="M58" s="24">
        <f t="shared" si="17"/>
        <v>-4748.1720000000005</v>
      </c>
      <c r="N58" s="25">
        <f t="shared" si="16"/>
        <v>-35.703225806451613</v>
      </c>
    </row>
    <row r="59" spans="1:14" ht="21" customHeight="1">
      <c r="A59" s="30"/>
      <c r="B59" s="109"/>
      <c r="C59" s="30"/>
      <c r="D59" s="30"/>
      <c r="E59" s="30"/>
      <c r="F59" s="30"/>
      <c r="G59" s="30"/>
      <c r="H59" s="30"/>
      <c r="I59" s="38" t="s">
        <v>292</v>
      </c>
      <c r="J59" s="39"/>
      <c r="K59" s="24">
        <f>K60</f>
        <v>13299</v>
      </c>
      <c r="L59" s="24">
        <f>L60</f>
        <v>8550.8279999999995</v>
      </c>
      <c r="M59" s="24">
        <f t="shared" si="17"/>
        <v>-4748.1720000000005</v>
      </c>
      <c r="N59" s="25">
        <f t="shared" si="16"/>
        <v>-35.703225806451613</v>
      </c>
    </row>
    <row r="60" spans="1:14" ht="21" customHeight="1">
      <c r="A60" s="30"/>
      <c r="B60" s="109"/>
      <c r="C60" s="30"/>
      <c r="D60" s="30"/>
      <c r="E60" s="30"/>
      <c r="F60" s="30"/>
      <c r="G60" s="30"/>
      <c r="H60" s="30"/>
      <c r="I60" s="30"/>
      <c r="J60" s="164" t="s">
        <v>292</v>
      </c>
      <c r="K60" s="24">
        <f>세출!D449</f>
        <v>13299</v>
      </c>
      <c r="L60" s="24">
        <f>세출!E447</f>
        <v>8550.8279999999995</v>
      </c>
      <c r="M60" s="24">
        <f t="shared" si="17"/>
        <v>-4748.1720000000005</v>
      </c>
      <c r="N60" s="25">
        <f t="shared" si="16"/>
        <v>-35.703225806451613</v>
      </c>
    </row>
    <row r="61" spans="1:14" ht="21" customHeight="1">
      <c r="A61" s="30"/>
      <c r="B61" s="109"/>
      <c r="C61" s="30"/>
      <c r="D61" s="30"/>
      <c r="E61" s="30"/>
      <c r="F61" s="30"/>
      <c r="G61" s="30"/>
      <c r="H61" s="216" t="s">
        <v>236</v>
      </c>
      <c r="I61" s="163"/>
      <c r="J61" s="39"/>
      <c r="K61" s="24">
        <f xml:space="preserve"> K62</f>
        <v>100</v>
      </c>
      <c r="L61" s="24">
        <f xml:space="preserve"> L62</f>
        <v>150</v>
      </c>
      <c r="M61" s="24">
        <f t="shared" si="17"/>
        <v>50</v>
      </c>
      <c r="N61" s="25">
        <f t="shared" si="16"/>
        <v>50</v>
      </c>
    </row>
    <row r="62" spans="1:14" ht="21" customHeight="1">
      <c r="A62" s="30"/>
      <c r="B62" s="109"/>
      <c r="C62" s="30"/>
      <c r="D62" s="30"/>
      <c r="E62" s="30"/>
      <c r="F62" s="30"/>
      <c r="G62" s="30"/>
      <c r="H62" s="30"/>
      <c r="I62" s="38" t="s">
        <v>293</v>
      </c>
      <c r="J62" s="39"/>
      <c r="K62" s="24">
        <f>SUM(K63:K64)</f>
        <v>100</v>
      </c>
      <c r="L62" s="24">
        <f>SUM(L63:L64)</f>
        <v>150</v>
      </c>
      <c r="M62" s="24">
        <f t="shared" si="17"/>
        <v>50</v>
      </c>
      <c r="N62" s="25">
        <f t="shared" si="16"/>
        <v>50</v>
      </c>
    </row>
    <row r="63" spans="1:14" ht="24.75" customHeight="1">
      <c r="A63" s="30"/>
      <c r="B63" s="30"/>
      <c r="C63" s="30"/>
      <c r="D63" s="30"/>
      <c r="E63" s="30"/>
      <c r="F63" s="30"/>
      <c r="G63" s="30"/>
      <c r="H63" s="30"/>
      <c r="I63" s="30"/>
      <c r="J63" s="164" t="s">
        <v>294</v>
      </c>
      <c r="K63" s="24">
        <f>세출!D461</f>
        <v>0</v>
      </c>
      <c r="L63" s="24">
        <f>세출!E461</f>
        <v>0</v>
      </c>
      <c r="M63" s="24">
        <f t="shared" si="15"/>
        <v>0</v>
      </c>
      <c r="N63" s="25" t="e">
        <f t="shared" si="16"/>
        <v>#DIV/0!</v>
      </c>
    </row>
    <row r="64" spans="1:14" ht="24.75" customHeight="1">
      <c r="A64" s="30"/>
      <c r="B64" s="30"/>
      <c r="C64" s="30"/>
      <c r="D64" s="30"/>
      <c r="E64" s="30"/>
      <c r="F64" s="30"/>
      <c r="G64" s="30"/>
      <c r="H64" s="30"/>
      <c r="I64" s="30"/>
      <c r="J64" s="164" t="s">
        <v>295</v>
      </c>
      <c r="K64" s="24">
        <f>세출!D468</f>
        <v>100</v>
      </c>
      <c r="L64" s="24">
        <f>세출!E468</f>
        <v>150</v>
      </c>
      <c r="M64" s="24">
        <f>L64-K64</f>
        <v>50</v>
      </c>
      <c r="N64" s="25">
        <f t="shared" si="16"/>
        <v>50</v>
      </c>
    </row>
    <row r="65" spans="1:14" ht="24.75" customHeight="1">
      <c r="A65" s="30"/>
      <c r="B65" s="30"/>
      <c r="C65" s="30"/>
      <c r="D65" s="30"/>
      <c r="E65" s="30"/>
      <c r="F65" s="30"/>
      <c r="G65" s="30"/>
      <c r="H65" s="232" t="s">
        <v>296</v>
      </c>
      <c r="I65" s="233"/>
      <c r="J65" s="234"/>
      <c r="K65" s="24">
        <f>K66</f>
        <v>48100</v>
      </c>
      <c r="L65" s="24">
        <f>L66</f>
        <v>72000</v>
      </c>
      <c r="M65" s="24">
        <f>L65-K65</f>
        <v>23900</v>
      </c>
      <c r="N65" s="25">
        <f t="shared" si="16"/>
        <v>49.688149688149693</v>
      </c>
    </row>
    <row r="66" spans="1:14" ht="24.75" customHeight="1">
      <c r="A66" s="30"/>
      <c r="B66" s="30"/>
      <c r="C66" s="30"/>
      <c r="D66" s="30"/>
      <c r="E66" s="30"/>
      <c r="F66" s="30"/>
      <c r="G66" s="30"/>
      <c r="H66" s="26"/>
      <c r="I66" s="235" t="s">
        <v>297</v>
      </c>
      <c r="J66" s="236"/>
      <c r="K66" s="24">
        <f>SUM(K67:K68)</f>
        <v>48100</v>
      </c>
      <c r="L66" s="24">
        <f>SUM(L67:L68)</f>
        <v>72000</v>
      </c>
      <c r="M66" s="24">
        <f>L66-K66</f>
        <v>23900</v>
      </c>
      <c r="N66" s="25">
        <f t="shared" si="16"/>
        <v>49.688149688149693</v>
      </c>
    </row>
    <row r="67" spans="1:14" ht="24.75" customHeight="1">
      <c r="A67" s="30"/>
      <c r="B67" s="30"/>
      <c r="C67" s="30"/>
      <c r="D67" s="30"/>
      <c r="E67" s="30"/>
      <c r="F67" s="30"/>
      <c r="G67" s="30"/>
      <c r="H67" s="49"/>
      <c r="I67" s="50"/>
      <c r="J67" s="51" t="s">
        <v>298</v>
      </c>
      <c r="K67" s="24">
        <f>세출!D477</f>
        <v>24050</v>
      </c>
      <c r="L67" s="24">
        <f>세출!E477</f>
        <v>36000</v>
      </c>
      <c r="M67" s="24">
        <f>L67-K67</f>
        <v>11950</v>
      </c>
      <c r="N67" s="25">
        <f t="shared" si="14"/>
        <v>49.688149688149693</v>
      </c>
    </row>
    <row r="68" spans="1:14" ht="24.75" customHeight="1">
      <c r="A68" s="124"/>
      <c r="B68" s="124"/>
      <c r="C68" s="124"/>
      <c r="D68" s="124"/>
      <c r="E68" s="124"/>
      <c r="F68" s="124"/>
      <c r="G68" s="124"/>
      <c r="H68" s="52"/>
      <c r="I68" s="53"/>
      <c r="J68" s="47" t="s">
        <v>299</v>
      </c>
      <c r="K68" s="24">
        <f>세출!D484</f>
        <v>24050</v>
      </c>
      <c r="L68" s="24">
        <f>세출!E484</f>
        <v>36000</v>
      </c>
      <c r="M68" s="24">
        <f>L68-K68</f>
        <v>11950</v>
      </c>
      <c r="N68" s="36">
        <f>SUM((M68/K68)*100)</f>
        <v>49.688149688149693</v>
      </c>
    </row>
  </sheetData>
  <mergeCells count="51">
    <mergeCell ref="A1:N1"/>
    <mergeCell ref="D4:D5"/>
    <mergeCell ref="A3:G3"/>
    <mergeCell ref="A4:A5"/>
    <mergeCell ref="B4:B5"/>
    <mergeCell ref="H3:N3"/>
    <mergeCell ref="L4:L5"/>
    <mergeCell ref="M4:N4"/>
    <mergeCell ref="K4:K5"/>
    <mergeCell ref="I4:I5"/>
    <mergeCell ref="J4:J5"/>
    <mergeCell ref="C4:C5"/>
    <mergeCell ref="H4:H5"/>
    <mergeCell ref="F4:G4"/>
    <mergeCell ref="E4:E5"/>
    <mergeCell ref="A6:C6"/>
    <mergeCell ref="A14:C14"/>
    <mergeCell ref="A7:C7"/>
    <mergeCell ref="A17:C17"/>
    <mergeCell ref="B8:C8"/>
    <mergeCell ref="B15:C15"/>
    <mergeCell ref="I26:J26"/>
    <mergeCell ref="H6:J6"/>
    <mergeCell ref="H7:J7"/>
    <mergeCell ref="I8:J8"/>
    <mergeCell ref="H34:H35"/>
    <mergeCell ref="I34:I35"/>
    <mergeCell ref="J34:J35"/>
    <mergeCell ref="I14:J14"/>
    <mergeCell ref="I18:J18"/>
    <mergeCell ref="H33:N33"/>
    <mergeCell ref="H32:N32"/>
    <mergeCell ref="H25:J25"/>
    <mergeCell ref="K34:K35"/>
    <mergeCell ref="L34:L35"/>
    <mergeCell ref="M34:N34"/>
    <mergeCell ref="B18:C18"/>
    <mergeCell ref="A24:C24"/>
    <mergeCell ref="B25:C25"/>
    <mergeCell ref="A20:C20"/>
    <mergeCell ref="B21:C21"/>
    <mergeCell ref="H65:J65"/>
    <mergeCell ref="I66:J66"/>
    <mergeCell ref="A32:G32"/>
    <mergeCell ref="A33:G33"/>
    <mergeCell ref="A34:A35"/>
    <mergeCell ref="B34:B35"/>
    <mergeCell ref="C34:C35"/>
    <mergeCell ref="D34:D35"/>
    <mergeCell ref="E34:E35"/>
    <mergeCell ref="F34:G34"/>
  </mergeCells>
  <phoneticPr fontId="24" type="noConversion"/>
  <printOptions horizontalCentered="1"/>
  <pageMargins left="0.25" right="0.25" top="0.75" bottom="0.75" header="0.30000001192092896" footer="0.30000001192092896"/>
  <pageSetup paperSize="9" scale="65" orientation="landscape" r:id="rId1"/>
  <headerFooter>
    <oddFooter>&amp;C&amp;"돋움,Regular"&amp;P/&amp;N</oddFooter>
  </headerFooter>
  <rowBreaks count="1" manualBreakCount="1">
    <brk id="31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XFB169"/>
  <sheetViews>
    <sheetView view="pageBreakPreview" zoomScaleNormal="100" zoomScaleSheetLayoutView="100" workbookViewId="0">
      <selection activeCell="K168" sqref="K168"/>
    </sheetView>
  </sheetViews>
  <sheetFormatPr defaultColWidth="8.88671875" defaultRowHeight="26.1" customHeight="1"/>
  <cols>
    <col min="1" max="1" width="10" customWidth="1"/>
    <col min="2" max="2" width="9.44140625" customWidth="1"/>
    <col min="3" max="3" width="11.33203125" customWidth="1"/>
    <col min="4" max="4" width="11.109375" customWidth="1"/>
    <col min="5" max="5" width="10.109375" customWidth="1"/>
    <col min="6" max="6" width="8.44140625" customWidth="1"/>
    <col min="7" max="7" width="6.6640625" customWidth="1"/>
    <col min="8" max="8" width="20.44140625" customWidth="1"/>
    <col min="9" max="9" width="10.88671875" customWidth="1"/>
    <col min="10" max="10" width="6.44140625" customWidth="1"/>
    <col min="11" max="11" width="6.33203125" customWidth="1"/>
    <col min="12" max="12" width="12.77734375" customWidth="1"/>
    <col min="13" max="13" width="13.77734375" style="2" hidden="1" customWidth="1"/>
    <col min="15" max="15" width="11.33203125" bestFit="1" customWidth="1"/>
    <col min="16" max="16" width="12.44140625" bestFit="1" customWidth="1"/>
  </cols>
  <sheetData>
    <row r="1" spans="1:12" ht="24.75" customHeight="1">
      <c r="A1" s="21" t="s">
        <v>58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ht="22.5" customHeight="1">
      <c r="A2" s="279" t="s">
        <v>68</v>
      </c>
      <c r="B2" s="285"/>
      <c r="C2" s="280"/>
      <c r="D2" s="297" t="s">
        <v>372</v>
      </c>
      <c r="E2" s="297" t="s">
        <v>387</v>
      </c>
      <c r="F2" s="279" t="s">
        <v>7</v>
      </c>
      <c r="G2" s="280"/>
      <c r="H2" s="279" t="s">
        <v>1</v>
      </c>
      <c r="I2" s="285"/>
      <c r="J2" s="285"/>
      <c r="K2" s="285"/>
      <c r="L2" s="280"/>
    </row>
    <row r="3" spans="1:12" ht="21.75" customHeight="1">
      <c r="A3" s="23" t="s">
        <v>33</v>
      </c>
      <c r="B3" s="23" t="s">
        <v>28</v>
      </c>
      <c r="C3" s="23" t="s">
        <v>20</v>
      </c>
      <c r="D3" s="298"/>
      <c r="E3" s="298"/>
      <c r="F3" s="54" t="s">
        <v>23</v>
      </c>
      <c r="G3" s="55" t="s">
        <v>22</v>
      </c>
      <c r="H3" s="23" t="s">
        <v>15</v>
      </c>
      <c r="I3" s="23" t="s">
        <v>12</v>
      </c>
      <c r="J3" s="23" t="s">
        <v>19</v>
      </c>
      <c r="K3" s="23" t="s">
        <v>10</v>
      </c>
      <c r="L3" s="23" t="s">
        <v>23</v>
      </c>
    </row>
    <row r="4" spans="1:12" ht="26.25" customHeight="1">
      <c r="A4" s="255" t="s">
        <v>61</v>
      </c>
      <c r="B4" s="256"/>
      <c r="C4" s="257"/>
      <c r="D4" s="56">
        <f>SUM(D5,D35,D44,D59,D73,D92,D102,D119,D146)</f>
        <v>1140041</v>
      </c>
      <c r="E4" s="56">
        <f>SUM(E5,E35,E44,E59,E73,E92,E102,E119,E146)</f>
        <v>1207690</v>
      </c>
      <c r="F4" s="24">
        <f>E4-D4</f>
        <v>67649</v>
      </c>
      <c r="G4" s="57">
        <f>SUM(F4/D4)*100</f>
        <v>5.9339093944866894</v>
      </c>
      <c r="H4" s="294"/>
      <c r="I4" s="295"/>
      <c r="J4" s="295"/>
      <c r="K4" s="295"/>
      <c r="L4" s="296"/>
    </row>
    <row r="5" spans="1:12" ht="25.5" customHeight="1">
      <c r="A5" s="291" t="s">
        <v>139</v>
      </c>
      <c r="B5" s="292"/>
      <c r="C5" s="293"/>
      <c r="D5" s="24">
        <f>D6</f>
        <v>154014</v>
      </c>
      <c r="E5" s="24">
        <f>E6</f>
        <v>151464.47999999998</v>
      </c>
      <c r="F5" s="24">
        <f>F6</f>
        <v>-8549.5200000000041</v>
      </c>
      <c r="G5" s="57">
        <f>SUM(F5/D5)*100</f>
        <v>-5.5511317152986122</v>
      </c>
      <c r="H5" s="248"/>
      <c r="I5" s="284"/>
      <c r="J5" s="284"/>
      <c r="K5" s="284"/>
      <c r="L5" s="249"/>
    </row>
    <row r="6" spans="1:12" ht="23.25" customHeight="1">
      <c r="A6" s="26"/>
      <c r="B6" s="248" t="s">
        <v>140</v>
      </c>
      <c r="C6" s="249"/>
      <c r="D6" s="24">
        <f>SUM(D7,D15,D20,D24,D28)</f>
        <v>154014</v>
      </c>
      <c r="E6" s="220">
        <f>SUM(E7,E15,E20,E24,E28)</f>
        <v>151464.47999999998</v>
      </c>
      <c r="F6" s="24">
        <f>SUM(F7,F15,F20)</f>
        <v>-8549.5200000000041</v>
      </c>
      <c r="G6" s="57">
        <f>SUM(F6/D6)*100</f>
        <v>-5.5511317152986122</v>
      </c>
      <c r="H6" s="248"/>
      <c r="I6" s="284"/>
      <c r="J6" s="284"/>
      <c r="K6" s="284"/>
      <c r="L6" s="249"/>
    </row>
    <row r="7" spans="1:12" ht="24.75" customHeight="1">
      <c r="A7" s="28"/>
      <c r="B7" s="28"/>
      <c r="C7" s="71" t="s">
        <v>144</v>
      </c>
      <c r="D7" s="64">
        <v>96454</v>
      </c>
      <c r="E7" s="219">
        <f>SUM(L8)*0.001</f>
        <v>92220.479999999996</v>
      </c>
      <c r="F7" s="24">
        <f>E7-D7</f>
        <v>-4233.5200000000041</v>
      </c>
      <c r="G7" s="57">
        <f>SUM(F7/D7)*100</f>
        <v>-4.3891595993945343</v>
      </c>
      <c r="H7" s="248"/>
      <c r="I7" s="284"/>
      <c r="J7" s="284"/>
      <c r="K7" s="284"/>
      <c r="L7" s="249"/>
    </row>
    <row r="8" spans="1:12" ht="18.95" customHeight="1">
      <c r="A8" s="28"/>
      <c r="B8" s="28"/>
      <c r="C8" s="28"/>
      <c r="D8" s="28"/>
      <c r="E8" s="28"/>
      <c r="F8" s="28"/>
      <c r="G8" s="28"/>
      <c r="H8" s="255" t="s">
        <v>141</v>
      </c>
      <c r="I8" s="256"/>
      <c r="J8" s="256"/>
      <c r="K8" s="257"/>
      <c r="L8" s="62">
        <f>SUM(L9:L14)</f>
        <v>92220480</v>
      </c>
    </row>
    <row r="9" spans="1:12" ht="18.95" customHeight="1">
      <c r="A9" s="28"/>
      <c r="B9" s="28"/>
      <c r="C9" s="28"/>
      <c r="D9" s="28"/>
      <c r="E9" s="28"/>
      <c r="F9" s="28"/>
      <c r="G9" s="28"/>
      <c r="H9" s="145" t="s">
        <v>318</v>
      </c>
      <c r="I9" s="146">
        <v>335040</v>
      </c>
      <c r="J9" s="145">
        <v>1</v>
      </c>
      <c r="K9" s="145">
        <v>12</v>
      </c>
      <c r="L9" s="24">
        <f>SUM(I9*J9*K9)</f>
        <v>4020480</v>
      </c>
    </row>
    <row r="10" spans="1:12" ht="18.95" customHeight="1">
      <c r="A10" s="28"/>
      <c r="B10" s="28"/>
      <c r="C10" s="28"/>
      <c r="D10" s="28"/>
      <c r="E10" s="28"/>
      <c r="F10" s="28"/>
      <c r="G10" s="28"/>
      <c r="H10" s="145" t="s">
        <v>317</v>
      </c>
      <c r="I10" s="146"/>
      <c r="J10" s="145">
        <v>2</v>
      </c>
      <c r="K10" s="145">
        <v>12</v>
      </c>
      <c r="L10" s="24">
        <f>SUM(I10*J10*K10)</f>
        <v>0</v>
      </c>
    </row>
    <row r="11" spans="1:12" ht="18.95" customHeight="1">
      <c r="A11" s="28"/>
      <c r="B11" s="28"/>
      <c r="C11" s="28"/>
      <c r="D11" s="28"/>
      <c r="E11" s="28"/>
      <c r="F11" s="28"/>
      <c r="G11" s="28"/>
      <c r="H11" s="145" t="s">
        <v>317</v>
      </c>
      <c r="I11" s="146">
        <v>207210</v>
      </c>
      <c r="J11" s="145">
        <v>1</v>
      </c>
      <c r="K11" s="145">
        <v>12</v>
      </c>
      <c r="L11" s="24">
        <f>SUM(I11*J11*K11)</f>
        <v>2486520</v>
      </c>
    </row>
    <row r="12" spans="1:12" ht="18.95" customHeight="1">
      <c r="A12" s="28"/>
      <c r="B12" s="28"/>
      <c r="C12" s="28"/>
      <c r="D12" s="28"/>
      <c r="E12" s="28"/>
      <c r="F12" s="28"/>
      <c r="G12" s="28"/>
      <c r="H12" s="145" t="s">
        <v>392</v>
      </c>
      <c r="I12" s="146">
        <v>195690</v>
      </c>
      <c r="J12" s="145">
        <v>7</v>
      </c>
      <c r="K12" s="145">
        <v>12</v>
      </c>
      <c r="L12" s="24">
        <f>SUM(I12*J12*K12)</f>
        <v>16437960</v>
      </c>
    </row>
    <row r="13" spans="1:12" ht="18.95" customHeight="1">
      <c r="A13" s="28"/>
      <c r="B13" s="28"/>
      <c r="C13" s="28"/>
      <c r="D13" s="28"/>
      <c r="E13" s="28"/>
      <c r="F13" s="28"/>
      <c r="G13" s="28"/>
      <c r="H13" s="145" t="s">
        <v>392</v>
      </c>
      <c r="I13" s="146">
        <v>293520</v>
      </c>
      <c r="J13" s="145">
        <v>3</v>
      </c>
      <c r="K13" s="145">
        <v>12</v>
      </c>
      <c r="L13" s="24">
        <f>I13*J13*K13</f>
        <v>10566720</v>
      </c>
    </row>
    <row r="14" spans="1:12" ht="18.95" customHeight="1">
      <c r="A14" s="28"/>
      <c r="B14" s="28"/>
      <c r="C14" s="28"/>
      <c r="D14" s="28"/>
      <c r="E14" s="28"/>
      <c r="F14" s="28"/>
      <c r="G14" s="28"/>
      <c r="H14" s="145" t="s">
        <v>391</v>
      </c>
      <c r="I14" s="146">
        <v>489240</v>
      </c>
      <c r="J14" s="145">
        <v>10</v>
      </c>
      <c r="K14" s="145">
        <v>12</v>
      </c>
      <c r="L14" s="24">
        <f t="shared" ref="L14" si="0">SUM(I14*J14*K14)</f>
        <v>58708800</v>
      </c>
    </row>
    <row r="15" spans="1:12" ht="26.25" customHeight="1">
      <c r="A15" s="28"/>
      <c r="B15" s="28"/>
      <c r="C15" s="36" t="s">
        <v>142</v>
      </c>
      <c r="D15" s="64">
        <v>57560</v>
      </c>
      <c r="E15" s="219">
        <f>SUM(L16)*0.001</f>
        <v>53244</v>
      </c>
      <c r="F15" s="24">
        <f>E15-D15</f>
        <v>-4316</v>
      </c>
      <c r="G15" s="57">
        <f>SUM(F15/D15)*100</f>
        <v>-7.4982626824183454</v>
      </c>
      <c r="H15" s="248"/>
      <c r="I15" s="284"/>
      <c r="J15" s="284"/>
      <c r="K15" s="284"/>
      <c r="L15" s="249"/>
    </row>
    <row r="16" spans="1:12" ht="18.95" customHeight="1">
      <c r="A16" s="28"/>
      <c r="B16" s="28"/>
      <c r="C16" s="28"/>
      <c r="D16" s="28"/>
      <c r="E16" s="28"/>
      <c r="F16" s="28"/>
      <c r="G16" s="28"/>
      <c r="H16" s="255" t="s">
        <v>365</v>
      </c>
      <c r="I16" s="256"/>
      <c r="J16" s="256"/>
      <c r="K16" s="257"/>
      <c r="L16" s="62">
        <f>SUM(L17:L19)</f>
        <v>53244000</v>
      </c>
    </row>
    <row r="17" spans="1:12" ht="18.95" customHeight="1">
      <c r="A17" s="28"/>
      <c r="B17" s="28"/>
      <c r="C17" s="28"/>
      <c r="D17" s="28"/>
      <c r="E17" s="28"/>
      <c r="F17" s="28"/>
      <c r="G17" s="28"/>
      <c r="H17" s="58" t="s">
        <v>143</v>
      </c>
      <c r="I17" s="59">
        <v>261000</v>
      </c>
      <c r="J17" s="58">
        <v>17</v>
      </c>
      <c r="K17" s="58">
        <v>12</v>
      </c>
      <c r="L17" s="24">
        <f>I17*J17*K17</f>
        <v>53244000</v>
      </c>
    </row>
    <row r="18" spans="1:12" ht="18.95" customHeight="1">
      <c r="A18" s="28"/>
      <c r="B18" s="28"/>
      <c r="C18" s="28"/>
      <c r="D18" s="28"/>
      <c r="E18" s="28"/>
      <c r="F18" s="28"/>
      <c r="G18" s="28"/>
      <c r="H18" s="58" t="s">
        <v>319</v>
      </c>
      <c r="I18" s="59"/>
      <c r="J18" s="58">
        <v>1</v>
      </c>
      <c r="K18" s="58">
        <v>12</v>
      </c>
      <c r="L18" s="24">
        <f>SUM(I18*J18*K18)</f>
        <v>0</v>
      </c>
    </row>
    <row r="19" spans="1:12" ht="18.95" customHeight="1">
      <c r="A19" s="28"/>
      <c r="B19" s="28"/>
      <c r="C19" s="48"/>
      <c r="D19" s="48"/>
      <c r="E19" s="48"/>
      <c r="F19" s="48"/>
      <c r="G19" s="48"/>
      <c r="H19" s="58" t="s">
        <v>143</v>
      </c>
      <c r="I19" s="59"/>
      <c r="J19" s="58"/>
      <c r="K19" s="58"/>
      <c r="L19" s="24">
        <f>SUM(I19*J19*K19)</f>
        <v>0</v>
      </c>
    </row>
    <row r="20" spans="1:12" ht="26.25" customHeight="1">
      <c r="A20" s="28"/>
      <c r="B20" s="28"/>
      <c r="C20" s="36" t="s">
        <v>152</v>
      </c>
      <c r="D20" s="64">
        <v>0</v>
      </c>
      <c r="E20" s="35">
        <f>SUM(L21)*0.001</f>
        <v>0</v>
      </c>
      <c r="F20" s="24">
        <f>E20-D20</f>
        <v>0</v>
      </c>
      <c r="G20" s="57" t="e">
        <f>SUM(F20/D20)*100</f>
        <v>#DIV/0!</v>
      </c>
      <c r="H20" s="248"/>
      <c r="I20" s="284"/>
      <c r="J20" s="284"/>
      <c r="K20" s="284"/>
      <c r="L20" s="249"/>
    </row>
    <row r="21" spans="1:12" ht="18.95" customHeight="1">
      <c r="A21" s="28"/>
      <c r="B21" s="28"/>
      <c r="C21" s="28"/>
      <c r="D21" s="28"/>
      <c r="E21" s="28"/>
      <c r="F21" s="28"/>
      <c r="G21" s="28"/>
      <c r="H21" s="255" t="s">
        <v>153</v>
      </c>
      <c r="I21" s="256"/>
      <c r="J21" s="256"/>
      <c r="K21" s="257"/>
      <c r="L21" s="62">
        <f>SUM(L22:L24)</f>
        <v>0</v>
      </c>
    </row>
    <row r="22" spans="1:12" ht="18.95" customHeight="1">
      <c r="A22" s="28"/>
      <c r="B22" s="28"/>
      <c r="C22" s="28"/>
      <c r="D22" s="28"/>
      <c r="E22" s="28"/>
      <c r="F22" s="28"/>
      <c r="G22" s="28"/>
      <c r="H22" s="58"/>
      <c r="I22" s="59"/>
      <c r="J22" s="58"/>
      <c r="K22" s="58"/>
      <c r="L22" s="24">
        <f>SUM(I22*J22*K22)</f>
        <v>0</v>
      </c>
    </row>
    <row r="23" spans="1:12" ht="18.95" customHeight="1">
      <c r="A23" s="28"/>
      <c r="B23" s="28"/>
      <c r="C23" s="28"/>
      <c r="D23" s="28"/>
      <c r="E23" s="28"/>
      <c r="F23" s="28"/>
      <c r="G23" s="28"/>
      <c r="H23" s="58"/>
      <c r="I23" s="59"/>
      <c r="J23" s="58"/>
      <c r="K23" s="58"/>
      <c r="L23" s="24">
        <f>SUM(I23*J23*K23)</f>
        <v>0</v>
      </c>
    </row>
    <row r="24" spans="1:12" ht="25.5" customHeight="1">
      <c r="A24" s="28"/>
      <c r="B24" s="28"/>
      <c r="C24" s="36" t="s">
        <v>154</v>
      </c>
      <c r="D24" s="64">
        <v>0</v>
      </c>
      <c r="E24" s="35">
        <f>SUM(L25)*0.001</f>
        <v>0</v>
      </c>
      <c r="F24" s="24">
        <f>E24-D24</f>
        <v>0</v>
      </c>
      <c r="G24" s="57" t="e">
        <f>SUM(F24/D24)*100</f>
        <v>#DIV/0!</v>
      </c>
      <c r="H24" s="248"/>
      <c r="I24" s="284"/>
      <c r="J24" s="284"/>
      <c r="K24" s="284"/>
      <c r="L24" s="249"/>
    </row>
    <row r="25" spans="1:12" ht="18.95" customHeight="1">
      <c r="A25" s="28"/>
      <c r="B25" s="28"/>
      <c r="C25" s="28"/>
      <c r="D25" s="28"/>
      <c r="E25" s="28"/>
      <c r="F25" s="28"/>
      <c r="G25" s="28"/>
      <c r="H25" s="255" t="s">
        <v>155</v>
      </c>
      <c r="I25" s="256"/>
      <c r="J25" s="256"/>
      <c r="K25" s="257"/>
      <c r="L25" s="62">
        <f>SUM(L26:L28)</f>
        <v>0</v>
      </c>
    </row>
    <row r="26" spans="1:12" ht="18.95" customHeight="1">
      <c r="A26" s="28"/>
      <c r="B26" s="28"/>
      <c r="C26" s="28"/>
      <c r="D26" s="28"/>
      <c r="E26" s="28"/>
      <c r="F26" s="28"/>
      <c r="G26" s="28"/>
      <c r="H26" s="58"/>
      <c r="I26" s="59"/>
      <c r="J26" s="58"/>
      <c r="K26" s="58"/>
      <c r="L26" s="24">
        <f>SUM(I26*J26*K26)</f>
        <v>0</v>
      </c>
    </row>
    <row r="27" spans="1:12" ht="18.95" customHeight="1">
      <c r="A27" s="28"/>
      <c r="B27" s="28"/>
      <c r="C27" s="28"/>
      <c r="D27" s="28"/>
      <c r="E27" s="28"/>
      <c r="F27" s="28"/>
      <c r="G27" s="28"/>
      <c r="H27" s="58"/>
      <c r="I27" s="59"/>
      <c r="J27" s="58"/>
      <c r="K27" s="58"/>
      <c r="L27" s="24">
        <f>SUM(I27*J27*K27)</f>
        <v>0</v>
      </c>
    </row>
    <row r="28" spans="1:12" ht="18.95" customHeight="1">
      <c r="A28" s="28"/>
      <c r="B28" s="28"/>
      <c r="C28" s="36" t="s">
        <v>156</v>
      </c>
      <c r="D28" s="64"/>
      <c r="E28" s="35">
        <f>SUM(L29)*0.001</f>
        <v>6000</v>
      </c>
      <c r="F28" s="24">
        <f>E28-D28</f>
        <v>6000</v>
      </c>
      <c r="G28" s="57" t="e">
        <f>SUM(F28/D28)*100</f>
        <v>#DIV/0!</v>
      </c>
      <c r="H28" s="248"/>
      <c r="I28" s="284"/>
      <c r="J28" s="284"/>
      <c r="K28" s="284"/>
      <c r="L28" s="249"/>
    </row>
    <row r="29" spans="1:12" ht="18.95" customHeight="1">
      <c r="A29" s="28"/>
      <c r="B29" s="28"/>
      <c r="C29" s="28"/>
      <c r="D29" s="28"/>
      <c r="E29" s="28"/>
      <c r="F29" s="28"/>
      <c r="G29" s="28"/>
      <c r="H29" s="255" t="s">
        <v>157</v>
      </c>
      <c r="I29" s="256"/>
      <c r="J29" s="256"/>
      <c r="K29" s="257"/>
      <c r="L29" s="62">
        <f>SUM(L30:L31)</f>
        <v>6000000</v>
      </c>
    </row>
    <row r="30" spans="1:12" ht="18.95" customHeight="1">
      <c r="A30" s="28"/>
      <c r="B30" s="28"/>
      <c r="C30" s="28"/>
      <c r="D30" s="28"/>
      <c r="E30" s="28"/>
      <c r="F30" s="28"/>
      <c r="G30" s="28"/>
      <c r="H30" s="58" t="s">
        <v>374</v>
      </c>
      <c r="I30" s="59">
        <v>500000</v>
      </c>
      <c r="J30" s="58">
        <v>1</v>
      </c>
      <c r="K30" s="58">
        <v>12</v>
      </c>
      <c r="L30" s="24">
        <f>SUM(I30*J30*K30)</f>
        <v>6000000</v>
      </c>
    </row>
    <row r="31" spans="1:12" ht="18.95" customHeight="1">
      <c r="A31" s="28"/>
      <c r="B31" s="28"/>
      <c r="C31" s="28"/>
      <c r="D31" s="28"/>
      <c r="E31" s="28"/>
      <c r="F31" s="28"/>
      <c r="G31" s="28"/>
      <c r="H31" s="58"/>
      <c r="I31" s="59"/>
      <c r="J31" s="58">
        <v>1</v>
      </c>
      <c r="K31" s="58">
        <v>12</v>
      </c>
      <c r="L31" s="24">
        <f>SUM(I31*J31*K31)</f>
        <v>0</v>
      </c>
    </row>
    <row r="32" spans="1:12" ht="26.25" customHeight="1">
      <c r="A32" s="21" t="s">
        <v>119</v>
      </c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</row>
    <row r="33" spans="1:12 16382:16382" ht="24" customHeight="1">
      <c r="A33" s="279" t="s">
        <v>68</v>
      </c>
      <c r="B33" s="285"/>
      <c r="C33" s="280"/>
      <c r="D33" s="244" t="str">
        <f>D2</f>
        <v>2025년 예산</v>
      </c>
      <c r="E33" s="244" t="str">
        <f>E2</f>
        <v>2026년 예산</v>
      </c>
      <c r="F33" s="279" t="s">
        <v>7</v>
      </c>
      <c r="G33" s="280"/>
      <c r="H33" s="279" t="s">
        <v>1</v>
      </c>
      <c r="I33" s="285"/>
      <c r="J33" s="285"/>
      <c r="K33" s="285"/>
      <c r="L33" s="280"/>
    </row>
    <row r="34" spans="1:12 16382:16382" ht="24" customHeight="1">
      <c r="A34" s="23" t="s">
        <v>33</v>
      </c>
      <c r="B34" s="23" t="s">
        <v>28</v>
      </c>
      <c r="C34" s="23" t="s">
        <v>20</v>
      </c>
      <c r="D34" s="245"/>
      <c r="E34" s="245"/>
      <c r="F34" s="54" t="s">
        <v>23</v>
      </c>
      <c r="G34" s="55" t="s">
        <v>22</v>
      </c>
      <c r="H34" s="23" t="s">
        <v>15</v>
      </c>
      <c r="I34" s="23" t="s">
        <v>12</v>
      </c>
      <c r="J34" s="23" t="s">
        <v>19</v>
      </c>
      <c r="K34" s="23" t="s">
        <v>10</v>
      </c>
      <c r="L34" s="23" t="s">
        <v>23</v>
      </c>
    </row>
    <row r="35" spans="1:12 16382:16382" ht="30" customHeight="1">
      <c r="A35" s="248" t="s">
        <v>73</v>
      </c>
      <c r="B35" s="284"/>
      <c r="C35" s="249"/>
      <c r="D35" s="24">
        <f>D36</f>
        <v>9600</v>
      </c>
      <c r="E35" s="220">
        <f>E36</f>
        <v>6000</v>
      </c>
      <c r="F35" s="24">
        <f>E35-D35</f>
        <v>-3600</v>
      </c>
      <c r="G35" s="57">
        <f>SUM(F35/D35)*100</f>
        <v>-37.5</v>
      </c>
      <c r="H35" s="248"/>
      <c r="I35" s="284"/>
      <c r="J35" s="284"/>
      <c r="K35" s="284"/>
      <c r="L35" s="249"/>
    </row>
    <row r="36" spans="1:12 16382:16382" ht="29.1" customHeight="1">
      <c r="A36" s="27"/>
      <c r="B36" s="248" t="s">
        <v>73</v>
      </c>
      <c r="C36" s="249"/>
      <c r="D36" s="24">
        <f>D37</f>
        <v>9600</v>
      </c>
      <c r="E36" s="220">
        <f>E37</f>
        <v>6000</v>
      </c>
      <c r="F36" s="24">
        <f>E36-D36</f>
        <v>-3600</v>
      </c>
      <c r="G36" s="57">
        <f>SUM(F36/D36)*100</f>
        <v>-37.5</v>
      </c>
      <c r="H36" s="248"/>
      <c r="I36" s="284"/>
      <c r="J36" s="284"/>
      <c r="K36" s="284"/>
      <c r="L36" s="249"/>
    </row>
    <row r="37" spans="1:12 16382:16382" ht="29.1" customHeight="1">
      <c r="A37" s="30"/>
      <c r="B37" s="27"/>
      <c r="C37" s="26" t="s">
        <v>73</v>
      </c>
      <c r="D37" s="102">
        <v>9600</v>
      </c>
      <c r="E37" s="221">
        <f>SUM(L38,L41)*0.001</f>
        <v>6000</v>
      </c>
      <c r="F37" s="60">
        <f>E37-D37</f>
        <v>-3600</v>
      </c>
      <c r="G37" s="61">
        <f>SUM(F37/D37)*100</f>
        <v>-37.5</v>
      </c>
      <c r="H37" s="248"/>
      <c r="I37" s="284"/>
      <c r="J37" s="284"/>
      <c r="K37" s="284"/>
      <c r="L37" s="249"/>
    </row>
    <row r="38" spans="1:12 16382:16382" ht="18.95" customHeight="1">
      <c r="A38" s="30"/>
      <c r="B38" s="30"/>
      <c r="C38" s="27"/>
      <c r="D38" s="27"/>
      <c r="E38" s="27"/>
      <c r="F38" s="27"/>
      <c r="G38" s="27"/>
      <c r="H38" s="255" t="s">
        <v>158</v>
      </c>
      <c r="I38" s="256"/>
      <c r="J38" s="256"/>
      <c r="K38" s="257"/>
      <c r="L38" s="62">
        <f>SUM(L39:L40)</f>
        <v>6000000</v>
      </c>
    </row>
    <row r="39" spans="1:12 16382:16382" ht="18.95" customHeight="1">
      <c r="A39" s="30"/>
      <c r="B39" s="30"/>
      <c r="C39" s="30"/>
      <c r="D39" s="30"/>
      <c r="E39" s="30"/>
      <c r="F39" s="30"/>
      <c r="G39" s="30"/>
      <c r="H39" s="58" t="s">
        <v>366</v>
      </c>
      <c r="I39" s="59">
        <v>500000</v>
      </c>
      <c r="J39" s="58">
        <v>1</v>
      </c>
      <c r="K39" s="58">
        <v>12</v>
      </c>
      <c r="L39" s="24">
        <f>SUM(I39*J39*K39)</f>
        <v>6000000</v>
      </c>
    </row>
    <row r="40" spans="1:12 16382:16382" ht="18.95" customHeight="1">
      <c r="A40" s="30"/>
      <c r="B40" s="30"/>
      <c r="C40" s="30"/>
      <c r="D40" s="30"/>
      <c r="E40" s="30"/>
      <c r="F40" s="30"/>
      <c r="G40" s="30"/>
      <c r="H40" s="58"/>
      <c r="I40" s="59"/>
      <c r="J40" s="58"/>
      <c r="K40" s="58"/>
      <c r="L40" s="24"/>
    </row>
    <row r="41" spans="1:12 16382:16382" ht="18.95" customHeight="1">
      <c r="A41" s="30"/>
      <c r="B41" s="30"/>
      <c r="C41" s="30"/>
      <c r="D41" s="30"/>
      <c r="E41" s="30"/>
      <c r="F41" s="30"/>
      <c r="G41" s="30"/>
      <c r="H41" s="255" t="s">
        <v>159</v>
      </c>
      <c r="I41" s="256"/>
      <c r="J41" s="256"/>
      <c r="K41" s="257"/>
      <c r="L41" s="62">
        <f>SUM(L42:L43)</f>
        <v>0</v>
      </c>
    </row>
    <row r="42" spans="1:12 16382:16382" ht="18.95" customHeight="1">
      <c r="A42" s="30"/>
      <c r="B42" s="30"/>
      <c r="C42" s="30"/>
      <c r="D42" s="30"/>
      <c r="E42" s="30"/>
      <c r="F42" s="30"/>
      <c r="G42" s="30"/>
      <c r="H42" s="58"/>
      <c r="I42" s="59"/>
      <c r="J42" s="58"/>
      <c r="K42" s="58"/>
      <c r="L42" s="24">
        <f>SUM(I42*J42*K42)</f>
        <v>0</v>
      </c>
    </row>
    <row r="43" spans="1:12 16382:16382" ht="18.95" customHeight="1">
      <c r="A43" s="30"/>
      <c r="B43" s="30"/>
      <c r="C43" s="30"/>
      <c r="D43" s="30"/>
      <c r="E43" s="30"/>
      <c r="F43" s="30"/>
      <c r="G43" s="30"/>
      <c r="H43" s="58"/>
      <c r="I43" s="59"/>
      <c r="J43" s="58"/>
      <c r="K43" s="58"/>
      <c r="L43" s="24">
        <f>SUM(I43*J43*K43)</f>
        <v>0</v>
      </c>
    </row>
    <row r="44" spans="1:12 16382:16382" ht="29.25" customHeight="1">
      <c r="A44" s="271" t="s">
        <v>145</v>
      </c>
      <c r="B44" s="289"/>
      <c r="C44" s="272"/>
      <c r="D44" s="24">
        <f>D45</f>
        <v>65280</v>
      </c>
      <c r="E44" s="220">
        <f>E45</f>
        <v>52080</v>
      </c>
      <c r="F44" s="24">
        <f>F45</f>
        <v>-13200</v>
      </c>
      <c r="G44" s="57">
        <f>SUM(F44/D44)*100</f>
        <v>-20.22058823529412</v>
      </c>
      <c r="H44" s="248"/>
      <c r="I44" s="284"/>
      <c r="J44" s="284"/>
      <c r="K44" s="284"/>
      <c r="L44" s="249"/>
    </row>
    <row r="45" spans="1:12 16382:16382" ht="29.25" customHeight="1">
      <c r="A45" s="26"/>
      <c r="B45" s="248" t="s">
        <v>146</v>
      </c>
      <c r="C45" s="249"/>
      <c r="D45" s="24">
        <f>SUM(D46)</f>
        <v>65280</v>
      </c>
      <c r="E45" s="220">
        <f>SUM(E46)</f>
        <v>52080</v>
      </c>
      <c r="F45" s="24">
        <f>SUM(F46,F103,F113)</f>
        <v>-13200</v>
      </c>
      <c r="G45" s="57">
        <f>SUM(F45/D45)*100</f>
        <v>-20.22058823529412</v>
      </c>
      <c r="H45" s="248"/>
      <c r="I45" s="284"/>
      <c r="J45" s="284"/>
      <c r="K45" s="284"/>
      <c r="L45" s="249"/>
    </row>
    <row r="46" spans="1:12 16382:16382" ht="29.25" customHeight="1">
      <c r="A46" s="28"/>
      <c r="B46" s="26"/>
      <c r="C46" s="36" t="s">
        <v>147</v>
      </c>
      <c r="D46" s="59">
        <v>65280</v>
      </c>
      <c r="E46" s="220">
        <f>SUM(L50,L47,L53)*0.001</f>
        <v>52080</v>
      </c>
      <c r="F46" s="24">
        <f>E46-D46</f>
        <v>-13200</v>
      </c>
      <c r="G46" s="57">
        <f>SUM(F46/D46)*100</f>
        <v>-20.22058823529412</v>
      </c>
      <c r="H46" s="248"/>
      <c r="I46" s="284"/>
      <c r="J46" s="284"/>
      <c r="K46" s="284"/>
      <c r="L46" s="249"/>
    </row>
    <row r="47" spans="1:12 16382:16382" ht="29.25" customHeight="1">
      <c r="A47" s="28"/>
      <c r="B47" s="182"/>
      <c r="C47" s="28"/>
      <c r="D47" s="28"/>
      <c r="E47" s="28"/>
      <c r="F47" s="28"/>
      <c r="G47" s="28"/>
      <c r="H47" s="255" t="s">
        <v>148</v>
      </c>
      <c r="I47" s="256"/>
      <c r="J47" s="256"/>
      <c r="K47" s="257"/>
      <c r="L47" s="62">
        <f>SUM(L48:L49)</f>
        <v>12600000</v>
      </c>
      <c r="XFB47" s="1">
        <f>SUM(L47)</f>
        <v>12600000</v>
      </c>
    </row>
    <row r="48" spans="1:12 16382:16382" ht="29.25" customHeight="1">
      <c r="A48" s="28"/>
      <c r="B48" s="182"/>
      <c r="C48" s="28"/>
      <c r="D48" s="28"/>
      <c r="E48" s="28"/>
      <c r="F48" s="28"/>
      <c r="G48" s="28"/>
      <c r="H48" s="58" t="s">
        <v>149</v>
      </c>
      <c r="I48" s="59">
        <v>70000</v>
      </c>
      <c r="J48" s="58">
        <v>15</v>
      </c>
      <c r="K48" s="58">
        <v>12</v>
      </c>
      <c r="L48" s="24">
        <f>SUM(I48*J48*K48)</f>
        <v>12600000</v>
      </c>
    </row>
    <row r="49" spans="1:16 16382:16382" ht="29.25" customHeight="1">
      <c r="A49" s="28"/>
      <c r="B49" s="182"/>
      <c r="C49" s="28"/>
      <c r="D49" s="28"/>
      <c r="E49" s="28"/>
      <c r="F49" s="28"/>
      <c r="G49" s="28"/>
      <c r="H49" s="58"/>
      <c r="I49" s="59"/>
      <c r="J49" s="58"/>
      <c r="K49" s="58"/>
      <c r="L49" s="24"/>
    </row>
    <row r="50" spans="1:16 16382:16382" ht="29.25" customHeight="1">
      <c r="A50" s="28"/>
      <c r="B50" s="182"/>
      <c r="C50" s="28"/>
      <c r="D50" s="28"/>
      <c r="E50" s="28"/>
      <c r="F50" s="28"/>
      <c r="G50" s="28"/>
      <c r="H50" s="255" t="s">
        <v>150</v>
      </c>
      <c r="I50" s="256"/>
      <c r="J50" s="256"/>
      <c r="K50" s="257"/>
      <c r="L50" s="24">
        <f>SUM(L51:L52)</f>
        <v>39480000</v>
      </c>
    </row>
    <row r="51" spans="1:16 16382:16382" ht="29.25" customHeight="1">
      <c r="A51" s="28"/>
      <c r="B51" s="182"/>
      <c r="C51" s="28"/>
      <c r="D51" s="28"/>
      <c r="E51" s="28"/>
      <c r="F51" s="28"/>
      <c r="G51" s="28"/>
      <c r="H51" s="58" t="s">
        <v>151</v>
      </c>
      <c r="I51" s="59">
        <v>3290000</v>
      </c>
      <c r="J51" s="58">
        <v>1</v>
      </c>
      <c r="K51" s="58">
        <v>12</v>
      </c>
      <c r="L51" s="24">
        <f>SUM(I51*J51*K51)</f>
        <v>39480000</v>
      </c>
    </row>
    <row r="52" spans="1:16 16382:16382" ht="29.25" customHeight="1">
      <c r="A52" s="28"/>
      <c r="B52" s="182"/>
      <c r="C52" s="28"/>
      <c r="D52" s="28"/>
      <c r="E52" s="28"/>
      <c r="F52" s="28"/>
      <c r="G52" s="28"/>
      <c r="H52" s="58"/>
      <c r="I52" s="59"/>
      <c r="J52" s="58"/>
      <c r="K52" s="58"/>
      <c r="L52" s="24">
        <f>SUM(I52*J52*K52)</f>
        <v>0</v>
      </c>
    </row>
    <row r="53" spans="1:16 16382:16382" ht="29.25" customHeight="1">
      <c r="A53" s="28"/>
      <c r="B53" s="182"/>
      <c r="C53" s="28"/>
      <c r="D53" s="28"/>
      <c r="E53" s="28"/>
      <c r="F53" s="28"/>
      <c r="G53" s="28"/>
      <c r="H53" s="255" t="s">
        <v>345</v>
      </c>
      <c r="I53" s="256"/>
      <c r="J53" s="256"/>
      <c r="K53" s="257"/>
      <c r="L53" s="24">
        <f>SUM(L54:L55)</f>
        <v>0</v>
      </c>
    </row>
    <row r="54" spans="1:16 16382:16382" ht="29.25" customHeight="1">
      <c r="A54" s="28"/>
      <c r="B54" s="182"/>
      <c r="C54" s="28"/>
      <c r="D54" s="28"/>
      <c r="E54" s="28"/>
      <c r="F54" s="28"/>
      <c r="G54" s="28"/>
      <c r="H54" s="58"/>
      <c r="I54" s="59"/>
      <c r="J54" s="58"/>
      <c r="K54" s="58"/>
      <c r="L54" s="24">
        <f>SUM(I54*J54*K54)</f>
        <v>0</v>
      </c>
    </row>
    <row r="55" spans="1:16 16382:16382" ht="29.25" customHeight="1">
      <c r="A55" s="30"/>
      <c r="B55" s="30"/>
      <c r="C55" s="30"/>
      <c r="D55" s="30"/>
      <c r="E55" s="30"/>
      <c r="F55" s="30"/>
      <c r="G55" s="30"/>
      <c r="H55" s="58"/>
      <c r="I55" s="59"/>
      <c r="J55" s="58"/>
      <c r="K55" s="58"/>
      <c r="L55" s="24">
        <f>SUM(I55*J55*K55)</f>
        <v>0</v>
      </c>
    </row>
    <row r="56" spans="1:16 16382:16382" ht="22.5" customHeight="1">
      <c r="A56" s="21" t="s">
        <v>120</v>
      </c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</row>
    <row r="57" spans="1:16 16382:16382" ht="22.5" customHeight="1">
      <c r="A57" s="279" t="s">
        <v>68</v>
      </c>
      <c r="B57" s="285"/>
      <c r="C57" s="280"/>
      <c r="D57" s="244" t="str">
        <f>D2</f>
        <v>2025년 예산</v>
      </c>
      <c r="E57" s="244" t="str">
        <f>E2</f>
        <v>2026년 예산</v>
      </c>
      <c r="F57" s="279" t="s">
        <v>7</v>
      </c>
      <c r="G57" s="280"/>
      <c r="H57" s="279" t="s">
        <v>1</v>
      </c>
      <c r="I57" s="285"/>
      <c r="J57" s="285"/>
      <c r="K57" s="285"/>
      <c r="L57" s="280"/>
    </row>
    <row r="58" spans="1:16 16382:16382" ht="22.5" customHeight="1">
      <c r="A58" s="23" t="s">
        <v>33</v>
      </c>
      <c r="B58" s="23" t="s">
        <v>28</v>
      </c>
      <c r="C58" s="23" t="s">
        <v>20</v>
      </c>
      <c r="D58" s="245"/>
      <c r="E58" s="245"/>
      <c r="F58" s="54" t="s">
        <v>23</v>
      </c>
      <c r="G58" s="55" t="s">
        <v>22</v>
      </c>
      <c r="H58" s="23" t="s">
        <v>15</v>
      </c>
      <c r="I58" s="23" t="s">
        <v>12</v>
      </c>
      <c r="J58" s="23" t="s">
        <v>19</v>
      </c>
      <c r="K58" s="23" t="s">
        <v>10</v>
      </c>
      <c r="L58" s="23" t="s">
        <v>23</v>
      </c>
    </row>
    <row r="59" spans="1:16 16382:16382" ht="25.5" customHeight="1">
      <c r="A59" s="271" t="s">
        <v>77</v>
      </c>
      <c r="B59" s="289"/>
      <c r="C59" s="272"/>
      <c r="D59" s="24">
        <f>D60</f>
        <v>510</v>
      </c>
      <c r="E59" s="24">
        <f>E60</f>
        <v>1200</v>
      </c>
      <c r="F59" s="24">
        <f>E59-D59</f>
        <v>690</v>
      </c>
      <c r="G59" s="57">
        <f>SUM(F59/D59)*100</f>
        <v>135.29411764705884</v>
      </c>
      <c r="H59" s="248"/>
      <c r="I59" s="284"/>
      <c r="J59" s="284"/>
      <c r="K59" s="284"/>
      <c r="L59" s="249"/>
    </row>
    <row r="60" spans="1:16 16382:16382" ht="25.5" customHeight="1">
      <c r="A60" s="26"/>
      <c r="B60" s="248" t="s">
        <v>77</v>
      </c>
      <c r="C60" s="249"/>
      <c r="D60" s="24">
        <f>SUM(D61,D65)</f>
        <v>510</v>
      </c>
      <c r="E60" s="24">
        <f>SUM(E61,E65)</f>
        <v>1200</v>
      </c>
      <c r="F60" s="24">
        <f>SUM(F61,F65)</f>
        <v>690</v>
      </c>
      <c r="G60" s="57">
        <f>SUM(F60/D60)*100</f>
        <v>135.29411764705884</v>
      </c>
      <c r="H60" s="248"/>
      <c r="I60" s="284"/>
      <c r="J60" s="284"/>
      <c r="K60" s="284"/>
      <c r="L60" s="249"/>
    </row>
    <row r="61" spans="1:16 16382:16382" ht="25.5" customHeight="1">
      <c r="A61" s="28"/>
      <c r="B61" s="26"/>
      <c r="C61" s="36" t="s">
        <v>57</v>
      </c>
      <c r="D61" s="59">
        <v>0</v>
      </c>
      <c r="E61" s="24">
        <f>L62*0.001</f>
        <v>0</v>
      </c>
      <c r="F61" s="24">
        <f>E61-D61</f>
        <v>0</v>
      </c>
      <c r="G61" s="57" t="e">
        <f>SUM(F61/D61)*100</f>
        <v>#DIV/0!</v>
      </c>
      <c r="H61" s="248"/>
      <c r="I61" s="284"/>
      <c r="J61" s="284"/>
      <c r="K61" s="284"/>
      <c r="L61" s="249"/>
    </row>
    <row r="62" spans="1:16 16382:16382" ht="19.5" customHeight="1">
      <c r="A62" s="28"/>
      <c r="B62" s="28"/>
      <c r="C62" s="28"/>
      <c r="D62" s="28"/>
      <c r="E62" s="28"/>
      <c r="F62" s="28"/>
      <c r="G62" s="28"/>
      <c r="H62" s="255" t="s">
        <v>45</v>
      </c>
      <c r="I62" s="256"/>
      <c r="J62" s="256"/>
      <c r="K62" s="257"/>
      <c r="L62" s="24">
        <f>SUM(L63:L64)</f>
        <v>0</v>
      </c>
    </row>
    <row r="63" spans="1:16 16382:16382" ht="19.5" customHeight="1">
      <c r="A63" s="28"/>
      <c r="B63" s="28"/>
      <c r="C63" s="28"/>
      <c r="D63" s="28"/>
      <c r="E63" s="28"/>
      <c r="F63" s="28"/>
      <c r="G63" s="28"/>
      <c r="H63" s="67" t="s">
        <v>320</v>
      </c>
      <c r="I63" s="59"/>
      <c r="J63" s="58"/>
      <c r="K63" s="58"/>
      <c r="L63" s="24">
        <f>SUM(I63*J63*K63)</f>
        <v>0</v>
      </c>
      <c r="N63" s="122"/>
      <c r="O63" s="122"/>
      <c r="P63" s="1"/>
    </row>
    <row r="64" spans="1:16 16382:16382" ht="19.5" customHeight="1">
      <c r="A64" s="28"/>
      <c r="B64" s="28"/>
      <c r="C64" s="28"/>
      <c r="D64" s="28"/>
      <c r="E64" s="28"/>
      <c r="F64" s="28"/>
      <c r="G64" s="28"/>
      <c r="H64" s="67"/>
      <c r="I64" s="59"/>
      <c r="J64" s="58"/>
      <c r="K64" s="58"/>
      <c r="L64" s="24">
        <f>SUM(I64*J64*K64)</f>
        <v>0</v>
      </c>
      <c r="N64" s="122"/>
      <c r="XFB64" s="1">
        <f>SUM(L64)</f>
        <v>0</v>
      </c>
    </row>
    <row r="65" spans="1:12" ht="19.5" customHeight="1">
      <c r="A65" s="28"/>
      <c r="B65" s="28"/>
      <c r="C65" s="36" t="s">
        <v>56</v>
      </c>
      <c r="D65" s="59">
        <v>510</v>
      </c>
      <c r="E65" s="24">
        <f>L66*0.001</f>
        <v>1200</v>
      </c>
      <c r="F65" s="24">
        <f>E65-D65</f>
        <v>690</v>
      </c>
      <c r="G65" s="57">
        <f>SUM(F65/D65)*100</f>
        <v>135.29411764705884</v>
      </c>
      <c r="H65" s="248"/>
      <c r="I65" s="284"/>
      <c r="J65" s="284"/>
      <c r="K65" s="284"/>
      <c r="L65" s="249"/>
    </row>
    <row r="66" spans="1:12" ht="19.5" customHeight="1">
      <c r="A66" s="28"/>
      <c r="B66" s="28"/>
      <c r="C66" s="68"/>
      <c r="D66" s="28"/>
      <c r="E66" s="28"/>
      <c r="F66" s="28"/>
      <c r="G66" s="28"/>
      <c r="H66" s="255" t="s">
        <v>47</v>
      </c>
      <c r="I66" s="256"/>
      <c r="J66" s="256"/>
      <c r="K66" s="257"/>
      <c r="L66" s="24">
        <f>SUM(L67:L69)</f>
        <v>1200000</v>
      </c>
    </row>
    <row r="67" spans="1:12" ht="19.5" customHeight="1">
      <c r="A67" s="28"/>
      <c r="B67" s="28"/>
      <c r="C67" s="68"/>
      <c r="D67" s="28"/>
      <c r="E67" s="28"/>
      <c r="F67" s="28"/>
      <c r="G67" s="28"/>
      <c r="H67" s="67" t="s">
        <v>321</v>
      </c>
      <c r="I67" s="59">
        <v>1200000</v>
      </c>
      <c r="J67" s="58">
        <v>1</v>
      </c>
      <c r="K67" s="58">
        <v>1</v>
      </c>
      <c r="L67" s="24">
        <f>SUM(I67*J67*K67)</f>
        <v>1200000</v>
      </c>
    </row>
    <row r="68" spans="1:12" ht="19.5" customHeight="1">
      <c r="A68" s="28"/>
      <c r="B68" s="28"/>
      <c r="C68" s="68"/>
      <c r="D68" s="28"/>
      <c r="E68" s="28"/>
      <c r="F68" s="28"/>
      <c r="G68" s="28"/>
      <c r="H68" s="67"/>
      <c r="I68" s="59"/>
      <c r="J68" s="58"/>
      <c r="K68" s="58"/>
      <c r="L68" s="24">
        <f>SUM(I68*J68*K68)</f>
        <v>0</v>
      </c>
    </row>
    <row r="69" spans="1:12" ht="19.5" customHeight="1">
      <c r="A69" s="48"/>
      <c r="B69" s="48"/>
      <c r="C69" s="69"/>
      <c r="D69" s="48"/>
      <c r="E69" s="48"/>
      <c r="F69" s="48"/>
      <c r="G69" s="48"/>
      <c r="H69" s="70"/>
      <c r="I69" s="59"/>
      <c r="J69" s="58"/>
      <c r="K69" s="58"/>
      <c r="L69" s="24">
        <f t="shared" ref="L69" si="1">SUM(I69*J69*K69)</f>
        <v>0</v>
      </c>
    </row>
    <row r="70" spans="1:12" ht="22.5" customHeight="1">
      <c r="A70" s="21" t="s">
        <v>121</v>
      </c>
      <c r="B70" s="22"/>
      <c r="C70" s="22"/>
      <c r="D70" s="22"/>
      <c r="E70" s="22"/>
      <c r="F70" s="22"/>
      <c r="G70" s="22"/>
      <c r="H70" s="290"/>
      <c r="I70" s="290"/>
      <c r="J70" s="290"/>
      <c r="K70" s="290"/>
      <c r="L70" s="290"/>
    </row>
    <row r="71" spans="1:12" ht="24" customHeight="1">
      <c r="A71" s="279" t="s">
        <v>68</v>
      </c>
      <c r="B71" s="285"/>
      <c r="C71" s="280"/>
      <c r="D71" s="244" t="str">
        <f>D2</f>
        <v>2025년 예산</v>
      </c>
      <c r="E71" s="244" t="str">
        <f>E2</f>
        <v>2026년 예산</v>
      </c>
      <c r="F71" s="279" t="s">
        <v>7</v>
      </c>
      <c r="G71" s="280"/>
      <c r="H71" s="279" t="s">
        <v>1</v>
      </c>
      <c r="I71" s="285"/>
      <c r="J71" s="285"/>
      <c r="K71" s="285"/>
      <c r="L71" s="280"/>
    </row>
    <row r="72" spans="1:12" ht="24" customHeight="1">
      <c r="A72" s="23" t="s">
        <v>33</v>
      </c>
      <c r="B72" s="23" t="s">
        <v>28</v>
      </c>
      <c r="C72" s="23" t="s">
        <v>20</v>
      </c>
      <c r="D72" s="245"/>
      <c r="E72" s="245"/>
      <c r="F72" s="54" t="s">
        <v>23</v>
      </c>
      <c r="G72" s="55" t="s">
        <v>22</v>
      </c>
      <c r="H72" s="23" t="s">
        <v>15</v>
      </c>
      <c r="I72" s="23" t="s">
        <v>12</v>
      </c>
      <c r="J72" s="23" t="s">
        <v>19</v>
      </c>
      <c r="K72" s="23" t="s">
        <v>10</v>
      </c>
      <c r="L72" s="23" t="s">
        <v>23</v>
      </c>
    </row>
    <row r="73" spans="1:12" ht="30" customHeight="1">
      <c r="A73" s="271" t="s">
        <v>160</v>
      </c>
      <c r="B73" s="289"/>
      <c r="C73" s="272"/>
      <c r="D73" s="24">
        <f>D74</f>
        <v>809087</v>
      </c>
      <c r="E73" s="220">
        <f>E74</f>
        <v>876391.92</v>
      </c>
      <c r="F73" s="24">
        <f>F74</f>
        <v>20306.920000000042</v>
      </c>
      <c r="G73" s="57">
        <f>SUM(F73/D73)*100</f>
        <v>2.5098561712152145</v>
      </c>
      <c r="H73" s="248"/>
      <c r="I73" s="284"/>
      <c r="J73" s="284"/>
      <c r="K73" s="284"/>
      <c r="L73" s="249"/>
    </row>
    <row r="74" spans="1:12" ht="30" customHeight="1">
      <c r="A74" s="26"/>
      <c r="B74" s="248" t="s">
        <v>161</v>
      </c>
      <c r="C74" s="249"/>
      <c r="D74" s="24">
        <f>SUM(D75+D83)</f>
        <v>809087</v>
      </c>
      <c r="E74" s="220">
        <f>SUM(E75+E83)</f>
        <v>876391.92</v>
      </c>
      <c r="F74" s="24">
        <f>SUM(F75,F141,F151)</f>
        <v>20306.920000000042</v>
      </c>
      <c r="G74" s="57">
        <f>SUM(F74/D74)*100</f>
        <v>2.5098561712152145</v>
      </c>
      <c r="H74" s="248"/>
      <c r="I74" s="284"/>
      <c r="J74" s="284"/>
      <c r="K74" s="284"/>
      <c r="L74" s="249"/>
    </row>
    <row r="75" spans="1:12" ht="30" customHeight="1">
      <c r="A75" s="28"/>
      <c r="B75" s="26"/>
      <c r="C75" s="71" t="s">
        <v>162</v>
      </c>
      <c r="D75" s="59">
        <v>748085</v>
      </c>
      <c r="E75" s="220">
        <f>SUM(L76)*0.001</f>
        <v>768391.92</v>
      </c>
      <c r="F75" s="24">
        <f>E75-D75</f>
        <v>20306.920000000042</v>
      </c>
      <c r="G75" s="57">
        <f>SUM(F75/D75)*100</f>
        <v>2.7145204087770831</v>
      </c>
      <c r="H75" s="248"/>
      <c r="I75" s="284"/>
      <c r="J75" s="284"/>
      <c r="K75" s="284"/>
      <c r="L75" s="249"/>
    </row>
    <row r="76" spans="1:12" ht="24.75" customHeight="1">
      <c r="A76" s="28"/>
      <c r="B76" s="182"/>
      <c r="C76" s="28"/>
      <c r="D76" s="28"/>
      <c r="E76" s="28"/>
      <c r="F76" s="28"/>
      <c r="G76" s="28"/>
      <c r="H76" s="255" t="s">
        <v>163</v>
      </c>
      <c r="I76" s="256"/>
      <c r="J76" s="256"/>
      <c r="K76" s="257"/>
      <c r="L76" s="62">
        <f>SUM(L77:L82)</f>
        <v>768391920</v>
      </c>
    </row>
    <row r="77" spans="1:12" ht="24" customHeight="1">
      <c r="A77" s="28"/>
      <c r="B77" s="182"/>
      <c r="C77" s="28"/>
      <c r="D77" s="28"/>
      <c r="E77" s="28"/>
      <c r="F77" s="28"/>
      <c r="G77" s="28"/>
      <c r="H77" s="145" t="s">
        <v>318</v>
      </c>
      <c r="I77" s="146">
        <v>2457060</v>
      </c>
      <c r="J77" s="145">
        <v>1</v>
      </c>
      <c r="K77" s="145">
        <v>12</v>
      </c>
      <c r="L77" s="24">
        <f t="shared" ref="L77:L82" si="2">SUM(I77*J77*K77)</f>
        <v>29484720</v>
      </c>
    </row>
    <row r="78" spans="1:12" ht="24" customHeight="1">
      <c r="A78" s="28"/>
      <c r="B78" s="182"/>
      <c r="C78" s="28"/>
      <c r="D78" s="28"/>
      <c r="E78" s="28"/>
      <c r="F78" s="28"/>
      <c r="G78" s="28"/>
      <c r="H78" s="145" t="s">
        <v>317</v>
      </c>
      <c r="I78" s="146">
        <v>2590200</v>
      </c>
      <c r="J78" s="145">
        <v>2</v>
      </c>
      <c r="K78" s="145">
        <v>12</v>
      </c>
      <c r="L78" s="24">
        <f t="shared" si="2"/>
        <v>62164800</v>
      </c>
    </row>
    <row r="79" spans="1:12" ht="24" customHeight="1">
      <c r="A79" s="28"/>
      <c r="B79" s="182"/>
      <c r="C79" s="28"/>
      <c r="D79" s="28"/>
      <c r="E79" s="28"/>
      <c r="F79" s="28"/>
      <c r="G79" s="28"/>
      <c r="H79" s="145" t="s">
        <v>317</v>
      </c>
      <c r="I79" s="146">
        <v>2382990</v>
      </c>
      <c r="J79" s="145">
        <v>1</v>
      </c>
      <c r="K79" s="145">
        <v>12</v>
      </c>
      <c r="L79" s="24">
        <f t="shared" si="2"/>
        <v>28595880</v>
      </c>
    </row>
    <row r="80" spans="1:12" ht="24" customHeight="1">
      <c r="A80" s="28"/>
      <c r="B80" s="182"/>
      <c r="C80" s="28"/>
      <c r="D80" s="28"/>
      <c r="E80" s="28"/>
      <c r="F80" s="28"/>
      <c r="G80" s="28"/>
      <c r="H80" s="145" t="s">
        <v>393</v>
      </c>
      <c r="I80" s="146">
        <v>2446200</v>
      </c>
      <c r="J80" s="145">
        <v>5</v>
      </c>
      <c r="K80" s="145">
        <v>12</v>
      </c>
      <c r="L80" s="24">
        <f>I80*J80*K80</f>
        <v>146772000</v>
      </c>
    </row>
    <row r="81" spans="1:12" ht="24" customHeight="1">
      <c r="A81" s="28"/>
      <c r="B81" s="182"/>
      <c r="C81" s="28"/>
      <c r="D81" s="28"/>
      <c r="E81" s="28"/>
      <c r="F81" s="28"/>
      <c r="G81" s="28"/>
      <c r="H81" s="145" t="s">
        <v>393</v>
      </c>
      <c r="I81" s="146">
        <v>2250510</v>
      </c>
      <c r="J81" s="145">
        <v>10</v>
      </c>
      <c r="K81" s="145">
        <v>12</v>
      </c>
      <c r="L81" s="24">
        <v>266539320</v>
      </c>
    </row>
    <row r="82" spans="1:12" ht="24" customHeight="1">
      <c r="A82" s="28"/>
      <c r="B82" s="182"/>
      <c r="C82" s="28"/>
      <c r="D82" s="28"/>
      <c r="E82" s="28"/>
      <c r="F82" s="28"/>
      <c r="G82" s="28"/>
      <c r="H82" s="145" t="s">
        <v>393</v>
      </c>
      <c r="I82" s="59">
        <v>1956960</v>
      </c>
      <c r="J82" s="58">
        <v>10</v>
      </c>
      <c r="K82" s="58">
        <v>12</v>
      </c>
      <c r="L82" s="24">
        <f t="shared" si="2"/>
        <v>234835200</v>
      </c>
    </row>
    <row r="83" spans="1:12" ht="24" customHeight="1">
      <c r="A83" s="28"/>
      <c r="B83" s="182"/>
      <c r="C83" s="71" t="s">
        <v>251</v>
      </c>
      <c r="D83" s="59">
        <v>61002</v>
      </c>
      <c r="E83" s="220">
        <f>SUM(L84)*0.001</f>
        <v>108000</v>
      </c>
      <c r="F83" s="24">
        <f>E83-D83</f>
        <v>46998</v>
      </c>
      <c r="G83" s="57">
        <f>SUM(F83/D83)*100</f>
        <v>77.043375627028624</v>
      </c>
      <c r="H83" s="255"/>
      <c r="I83" s="256"/>
      <c r="J83" s="256"/>
      <c r="K83" s="257"/>
      <c r="L83" s="24">
        <v>61002010</v>
      </c>
    </row>
    <row r="84" spans="1:12" ht="24" customHeight="1">
      <c r="A84" s="28"/>
      <c r="B84" s="182"/>
      <c r="C84" s="68"/>
      <c r="D84" s="28"/>
      <c r="E84" s="75"/>
      <c r="F84" s="75"/>
      <c r="G84" s="187"/>
      <c r="H84" s="286" t="s">
        <v>252</v>
      </c>
      <c r="I84" s="287"/>
      <c r="J84" s="287"/>
      <c r="K84" s="288"/>
      <c r="L84" s="24">
        <f>SUM(L85:L88)</f>
        <v>108000000</v>
      </c>
    </row>
    <row r="85" spans="1:12" ht="24" customHeight="1">
      <c r="A85" s="28"/>
      <c r="B85" s="28"/>
      <c r="C85" s="68"/>
      <c r="D85" s="28"/>
      <c r="E85" s="28"/>
      <c r="F85" s="28"/>
      <c r="G85" s="28"/>
      <c r="H85" s="58" t="s">
        <v>252</v>
      </c>
      <c r="I85" s="59">
        <v>9000000</v>
      </c>
      <c r="J85" s="58">
        <v>1</v>
      </c>
      <c r="K85" s="58">
        <v>12</v>
      </c>
      <c r="L85" s="24">
        <f>I85*J85*K85</f>
        <v>108000000</v>
      </c>
    </row>
    <row r="86" spans="1:12" ht="24" customHeight="1">
      <c r="A86" s="28"/>
      <c r="B86" s="28"/>
      <c r="C86" s="68"/>
      <c r="D86" s="28"/>
      <c r="E86" s="28"/>
      <c r="F86" s="28"/>
      <c r="G86" s="28"/>
      <c r="H86" s="58"/>
      <c r="I86" s="59"/>
      <c r="J86" s="58"/>
      <c r="K86" s="58"/>
      <c r="L86" s="24">
        <f t="shared" ref="L86:L87" si="3">SUM(I86*J86*K86)</f>
        <v>0</v>
      </c>
    </row>
    <row r="87" spans="1:12" ht="24" customHeight="1">
      <c r="A87" s="28"/>
      <c r="B87" s="28"/>
      <c r="C87" s="68"/>
      <c r="D87" s="28"/>
      <c r="E87" s="28"/>
      <c r="F87" s="28"/>
      <c r="G87" s="28"/>
      <c r="H87" s="58"/>
      <c r="I87" s="59"/>
      <c r="J87" s="58"/>
      <c r="K87" s="58"/>
      <c r="L87" s="24">
        <f t="shared" si="3"/>
        <v>0</v>
      </c>
    </row>
    <row r="88" spans="1:12" ht="24" customHeight="1">
      <c r="A88" s="48"/>
      <c r="B88" s="48"/>
      <c r="C88" s="69"/>
      <c r="D88" s="48"/>
      <c r="E88" s="48"/>
      <c r="F88" s="48"/>
      <c r="G88" s="48"/>
      <c r="H88" s="58"/>
      <c r="I88" s="59"/>
      <c r="J88" s="58"/>
      <c r="K88" s="58"/>
      <c r="L88" s="24">
        <f>SUM(I88*J88*K88)</f>
        <v>0</v>
      </c>
    </row>
    <row r="89" spans="1:12" ht="19.5" customHeight="1">
      <c r="A89" s="21" t="s">
        <v>122</v>
      </c>
      <c r="B89" s="182"/>
      <c r="C89" s="183"/>
      <c r="D89" s="182"/>
      <c r="E89" s="182"/>
      <c r="F89" s="183"/>
      <c r="G89" s="182"/>
      <c r="H89" s="182"/>
      <c r="I89" s="183"/>
      <c r="J89" s="182"/>
      <c r="K89" s="182"/>
      <c r="L89" s="183"/>
    </row>
    <row r="90" spans="1:12" ht="24" customHeight="1">
      <c r="A90" s="279" t="s">
        <v>68</v>
      </c>
      <c r="B90" s="285"/>
      <c r="C90" s="280"/>
      <c r="D90" s="244" t="str">
        <f>D2</f>
        <v>2025년 예산</v>
      </c>
      <c r="E90" s="244" t="str">
        <f>E2</f>
        <v>2026년 예산</v>
      </c>
      <c r="F90" s="279" t="s">
        <v>7</v>
      </c>
      <c r="G90" s="280"/>
      <c r="H90" s="279" t="s">
        <v>1</v>
      </c>
      <c r="I90" s="285"/>
      <c r="J90" s="285"/>
      <c r="K90" s="285"/>
      <c r="L90" s="280"/>
    </row>
    <row r="91" spans="1:12" ht="24" customHeight="1">
      <c r="A91" s="23" t="s">
        <v>33</v>
      </c>
      <c r="B91" s="23" t="s">
        <v>28</v>
      </c>
      <c r="C91" s="23" t="s">
        <v>20</v>
      </c>
      <c r="D91" s="245"/>
      <c r="E91" s="245"/>
      <c r="F91" s="54" t="s">
        <v>23</v>
      </c>
      <c r="G91" s="55" t="s">
        <v>22</v>
      </c>
      <c r="H91" s="23" t="s">
        <v>15</v>
      </c>
      <c r="I91" s="23" t="s">
        <v>12</v>
      </c>
      <c r="J91" s="23" t="s">
        <v>19</v>
      </c>
      <c r="K91" s="23" t="s">
        <v>10</v>
      </c>
      <c r="L91" s="23" t="s">
        <v>23</v>
      </c>
    </row>
    <row r="92" spans="1:12" ht="30" customHeight="1">
      <c r="A92" s="271" t="s">
        <v>164</v>
      </c>
      <c r="B92" s="289"/>
      <c r="C92" s="272"/>
      <c r="D92" s="24">
        <f>D93</f>
        <v>0</v>
      </c>
      <c r="E92" s="24">
        <f>E93</f>
        <v>0</v>
      </c>
      <c r="F92" s="24">
        <f>F93</f>
        <v>0</v>
      </c>
      <c r="G92" s="57" t="e">
        <f>SUM(F92/D92)*100</f>
        <v>#DIV/0!</v>
      </c>
      <c r="H92" s="248"/>
      <c r="I92" s="284"/>
      <c r="J92" s="284"/>
      <c r="K92" s="284"/>
      <c r="L92" s="249"/>
    </row>
    <row r="93" spans="1:12" ht="30" customHeight="1">
      <c r="A93" s="26"/>
      <c r="B93" s="248" t="s">
        <v>164</v>
      </c>
      <c r="C93" s="249"/>
      <c r="D93" s="24">
        <f>SUM(D94,D98)</f>
        <v>0</v>
      </c>
      <c r="E93" s="24">
        <f>SUM(E94,E98)</f>
        <v>0</v>
      </c>
      <c r="F93" s="24">
        <f>SUM(F94,F169,F179)</f>
        <v>0</v>
      </c>
      <c r="G93" s="57" t="e">
        <f>SUM(F93/D93)*100</f>
        <v>#DIV/0!</v>
      </c>
      <c r="H93" s="248"/>
      <c r="I93" s="284"/>
      <c r="J93" s="284"/>
      <c r="K93" s="284"/>
      <c r="L93" s="249"/>
    </row>
    <row r="94" spans="1:12" ht="27.75" customHeight="1">
      <c r="A94" s="28"/>
      <c r="B94" s="153"/>
      <c r="C94" s="71" t="s">
        <v>165</v>
      </c>
      <c r="D94" s="59">
        <v>0</v>
      </c>
      <c r="E94" s="24">
        <f>(L95)*0.001</f>
        <v>0</v>
      </c>
      <c r="F94" s="24">
        <f>E94-D94</f>
        <v>0</v>
      </c>
      <c r="G94" s="57" t="e">
        <f>SUM(F94/D94)*100</f>
        <v>#DIV/0!</v>
      </c>
      <c r="H94" s="248"/>
      <c r="I94" s="284"/>
      <c r="J94" s="284"/>
      <c r="K94" s="284"/>
      <c r="L94" s="249"/>
    </row>
    <row r="95" spans="1:12" ht="19.5" customHeight="1">
      <c r="A95" s="182"/>
      <c r="B95" s="125"/>
      <c r="C95" s="28"/>
      <c r="D95" s="28"/>
      <c r="E95" s="28"/>
      <c r="F95" s="28"/>
      <c r="G95" s="28"/>
      <c r="H95" s="255" t="s">
        <v>167</v>
      </c>
      <c r="I95" s="256"/>
      <c r="J95" s="256"/>
      <c r="K95" s="257"/>
      <c r="L95" s="62">
        <f>SUM(L96:L97)</f>
        <v>0</v>
      </c>
    </row>
    <row r="96" spans="1:12" ht="19.5" customHeight="1">
      <c r="A96" s="182"/>
      <c r="B96" s="125"/>
      <c r="C96" s="28"/>
      <c r="D96" s="28"/>
      <c r="E96" s="28"/>
      <c r="F96" s="28"/>
      <c r="G96" s="28"/>
      <c r="H96" s="145"/>
      <c r="I96" s="146"/>
      <c r="J96" s="145"/>
      <c r="K96" s="145"/>
      <c r="L96" s="24">
        <f t="shared" ref="L96:L97" si="4">SUM(I96*J96*K96)</f>
        <v>0</v>
      </c>
    </row>
    <row r="97" spans="1:12" ht="19.5" customHeight="1">
      <c r="A97" s="182"/>
      <c r="B97" s="125"/>
      <c r="C97" s="28"/>
      <c r="D97" s="28"/>
      <c r="E97" s="28"/>
      <c r="F97" s="28"/>
      <c r="G97" s="28"/>
      <c r="H97" s="145"/>
      <c r="I97" s="146"/>
      <c r="J97" s="145"/>
      <c r="K97" s="145"/>
      <c r="L97" s="24">
        <f t="shared" si="4"/>
        <v>0</v>
      </c>
    </row>
    <row r="98" spans="1:12" ht="22.5" customHeight="1">
      <c r="A98" s="182"/>
      <c r="B98" s="125"/>
      <c r="C98" s="71" t="s">
        <v>166</v>
      </c>
      <c r="D98" s="59"/>
      <c r="E98" s="24">
        <f>SUM(L99)*0.001</f>
        <v>0</v>
      </c>
      <c r="F98" s="24">
        <f>E98-D98</f>
        <v>0</v>
      </c>
      <c r="G98" s="57" t="e">
        <f>SUM(F98/D98)*100</f>
        <v>#DIV/0!</v>
      </c>
      <c r="H98" s="255"/>
      <c r="I98" s="256"/>
      <c r="J98" s="256"/>
      <c r="K98" s="256"/>
      <c r="L98" s="257"/>
    </row>
    <row r="99" spans="1:12" ht="19.5" customHeight="1">
      <c r="A99" s="182"/>
      <c r="B99" s="125"/>
      <c r="C99" s="73"/>
      <c r="D99" s="73"/>
      <c r="E99" s="73"/>
      <c r="F99" s="73"/>
      <c r="G99" s="73"/>
      <c r="H99" s="255" t="s">
        <v>168</v>
      </c>
      <c r="I99" s="256"/>
      <c r="J99" s="256"/>
      <c r="K99" s="257"/>
      <c r="L99" s="72">
        <f>SUM(L100:L101)</f>
        <v>0</v>
      </c>
    </row>
    <row r="100" spans="1:12" ht="19.5" customHeight="1">
      <c r="A100" s="182"/>
      <c r="B100" s="125"/>
      <c r="C100" s="104"/>
      <c r="D100" s="104"/>
      <c r="E100" s="104"/>
      <c r="F100" s="104"/>
      <c r="G100" s="104"/>
      <c r="H100" s="67" t="s">
        <v>322</v>
      </c>
      <c r="I100" s="59">
        <v>0</v>
      </c>
      <c r="J100" s="58">
        <v>1</v>
      </c>
      <c r="K100" s="58">
        <v>12</v>
      </c>
      <c r="L100" s="24">
        <f>SUM(I100*J100*K100)</f>
        <v>0</v>
      </c>
    </row>
    <row r="101" spans="1:12" ht="19.5" customHeight="1">
      <c r="A101" s="124"/>
      <c r="B101" s="124"/>
      <c r="C101" s="74"/>
      <c r="D101" s="74"/>
      <c r="E101" s="74"/>
      <c r="F101" s="74"/>
      <c r="G101" s="74"/>
      <c r="H101" s="67"/>
      <c r="I101" s="59"/>
      <c r="J101" s="58"/>
      <c r="K101" s="58"/>
      <c r="L101" s="24">
        <f t="shared" ref="L101" si="5">SUM(I101*J101*K101)</f>
        <v>0</v>
      </c>
    </row>
    <row r="102" spans="1:12" ht="26.25" customHeight="1">
      <c r="A102" s="248" t="s">
        <v>97</v>
      </c>
      <c r="B102" s="284"/>
      <c r="C102" s="249"/>
      <c r="D102" s="24">
        <f>D103</f>
        <v>0</v>
      </c>
      <c r="E102" s="24">
        <f>E103</f>
        <v>0</v>
      </c>
      <c r="F102" s="24">
        <f>E102-D102</f>
        <v>0</v>
      </c>
      <c r="G102" s="57" t="e">
        <f>SUM(F102/D102)*100</f>
        <v>#DIV/0!</v>
      </c>
      <c r="H102" s="248"/>
      <c r="I102" s="284"/>
      <c r="J102" s="284"/>
      <c r="K102" s="284"/>
      <c r="L102" s="249"/>
    </row>
    <row r="103" spans="1:12" ht="20.100000000000001" customHeight="1">
      <c r="A103" s="27"/>
      <c r="B103" s="299" t="s">
        <v>97</v>
      </c>
      <c r="C103" s="299"/>
      <c r="D103" s="24">
        <f>SUM(D104,D109)</f>
        <v>0</v>
      </c>
      <c r="E103" s="24">
        <f>SUM(E104,E109)</f>
        <v>0</v>
      </c>
      <c r="F103" s="24">
        <f>E103-D103</f>
        <v>0</v>
      </c>
      <c r="G103" s="57" t="e">
        <f>SUM(F103/D103)*100</f>
        <v>#DIV/0!</v>
      </c>
      <c r="H103" s="248"/>
      <c r="I103" s="284"/>
      <c r="J103" s="284"/>
      <c r="K103" s="284"/>
      <c r="L103" s="249"/>
    </row>
    <row r="104" spans="1:12" ht="20.100000000000001" customHeight="1">
      <c r="A104" s="30"/>
      <c r="B104" s="27"/>
      <c r="C104" s="144" t="s">
        <v>97</v>
      </c>
      <c r="D104" s="59">
        <v>0</v>
      </c>
      <c r="E104" s="24">
        <f>SUM(L105)*0.001</f>
        <v>0</v>
      </c>
      <c r="F104" s="24">
        <f>E104-D104</f>
        <v>0</v>
      </c>
      <c r="G104" s="57" t="e">
        <f>SUM(F104/D104)*100</f>
        <v>#DIV/0!</v>
      </c>
      <c r="H104" s="248"/>
      <c r="I104" s="284"/>
      <c r="J104" s="284"/>
      <c r="K104" s="284"/>
      <c r="L104" s="249"/>
    </row>
    <row r="105" spans="1:12" ht="20.100000000000001" customHeight="1">
      <c r="A105" s="123"/>
      <c r="B105" s="123"/>
      <c r="C105" s="143"/>
      <c r="D105" s="143"/>
      <c r="E105" s="143"/>
      <c r="F105" s="143"/>
      <c r="G105" s="143"/>
      <c r="H105" s="255" t="s">
        <v>74</v>
      </c>
      <c r="I105" s="256"/>
      <c r="J105" s="256"/>
      <c r="K105" s="257"/>
      <c r="L105" s="24">
        <f>SUM(L106:L108)</f>
        <v>0</v>
      </c>
    </row>
    <row r="106" spans="1:12" ht="20.100000000000001" customHeight="1">
      <c r="A106" s="123"/>
      <c r="B106" s="123"/>
      <c r="C106" s="143"/>
      <c r="D106" s="143"/>
      <c r="E106" s="143"/>
      <c r="F106" s="143"/>
      <c r="G106" s="143"/>
      <c r="H106" s="142"/>
      <c r="I106" s="132"/>
      <c r="J106" s="131"/>
      <c r="K106" s="131"/>
      <c r="L106" s="136">
        <f>SUM(I106*J106*K106)</f>
        <v>0</v>
      </c>
    </row>
    <row r="107" spans="1:12" ht="20.100000000000001" customHeight="1">
      <c r="A107" s="123"/>
      <c r="B107" s="123"/>
      <c r="C107" s="143"/>
      <c r="D107" s="143"/>
      <c r="E107" s="143"/>
      <c r="F107" s="143"/>
      <c r="G107" s="143"/>
      <c r="H107" s="142"/>
      <c r="I107" s="132"/>
      <c r="J107" s="131"/>
      <c r="K107" s="131"/>
      <c r="L107" s="136">
        <f t="shared" ref="L107:L108" si="6">SUM(I107*J107*K107)</f>
        <v>0</v>
      </c>
    </row>
    <row r="108" spans="1:12" ht="20.100000000000001" customHeight="1">
      <c r="A108" s="123"/>
      <c r="B108" s="123"/>
      <c r="C108" s="143"/>
      <c r="D108" s="143"/>
      <c r="E108" s="143"/>
      <c r="F108" s="143"/>
      <c r="G108" s="143"/>
      <c r="H108" s="142"/>
      <c r="I108" s="132"/>
      <c r="J108" s="131"/>
      <c r="K108" s="131"/>
      <c r="L108" s="136">
        <f t="shared" si="6"/>
        <v>0</v>
      </c>
    </row>
    <row r="109" spans="1:12" ht="20.100000000000001" customHeight="1">
      <c r="A109" s="123"/>
      <c r="B109" s="123"/>
      <c r="C109" s="144" t="s">
        <v>99</v>
      </c>
      <c r="D109" s="59">
        <v>0</v>
      </c>
      <c r="E109" s="24">
        <f>SUM(L110,L113)*0.001</f>
        <v>0</v>
      </c>
      <c r="F109" s="24">
        <f>E109-D109</f>
        <v>0</v>
      </c>
      <c r="G109" s="57" t="e">
        <f>SUM(F109/D109)*100</f>
        <v>#DIV/0!</v>
      </c>
      <c r="H109" s="248"/>
      <c r="I109" s="284"/>
      <c r="J109" s="284"/>
      <c r="K109" s="284"/>
      <c r="L109" s="249"/>
    </row>
    <row r="110" spans="1:12" ht="20.100000000000001" customHeight="1">
      <c r="A110" s="123"/>
      <c r="B110" s="123"/>
      <c r="C110" s="138"/>
      <c r="D110" s="138"/>
      <c r="E110" s="138"/>
      <c r="F110" s="138"/>
      <c r="G110" s="138"/>
      <c r="H110" s="255" t="s">
        <v>101</v>
      </c>
      <c r="I110" s="256"/>
      <c r="J110" s="256"/>
      <c r="K110" s="257"/>
      <c r="L110" s="24">
        <f>SUM(L111:L112)</f>
        <v>0</v>
      </c>
    </row>
    <row r="111" spans="1:12" ht="20.100000000000001" customHeight="1">
      <c r="A111" s="123"/>
      <c r="B111" s="123"/>
      <c r="C111" s="138"/>
      <c r="D111" s="138"/>
      <c r="E111" s="138"/>
      <c r="F111" s="138"/>
      <c r="G111" s="138"/>
      <c r="H111" s="142"/>
      <c r="I111" s="132"/>
      <c r="J111" s="131">
        <v>1</v>
      </c>
      <c r="K111" s="131">
        <v>1</v>
      </c>
      <c r="L111" s="136">
        <f>SUM(I111*J111*K111)</f>
        <v>0</v>
      </c>
    </row>
    <row r="112" spans="1:12" ht="20.100000000000001" customHeight="1">
      <c r="A112" s="123"/>
      <c r="B112" s="123"/>
      <c r="C112" s="138"/>
      <c r="D112" s="138"/>
      <c r="E112" s="138"/>
      <c r="F112" s="138"/>
      <c r="G112" s="138"/>
      <c r="H112" s="142"/>
      <c r="I112" s="132"/>
      <c r="J112" s="131">
        <v>1</v>
      </c>
      <c r="K112" s="131">
        <v>1</v>
      </c>
      <c r="L112" s="136">
        <f t="shared" ref="L112" si="7">SUM(I112*J112*K112)</f>
        <v>0</v>
      </c>
    </row>
    <row r="113" spans="1:12" ht="20.100000000000001" customHeight="1">
      <c r="A113" s="123"/>
      <c r="B113" s="123"/>
      <c r="C113" s="143"/>
      <c r="D113" s="143"/>
      <c r="E113" s="143"/>
      <c r="F113" s="143"/>
      <c r="G113" s="143"/>
      <c r="H113" s="255" t="s">
        <v>102</v>
      </c>
      <c r="I113" s="256"/>
      <c r="J113" s="256"/>
      <c r="K113" s="257"/>
      <c r="L113" s="24">
        <f>SUM(L114:L115)</f>
        <v>0</v>
      </c>
    </row>
    <row r="114" spans="1:12" ht="15.95" customHeight="1">
      <c r="A114" s="123"/>
      <c r="B114" s="123"/>
      <c r="C114" s="143"/>
      <c r="D114" s="143"/>
      <c r="E114" s="143"/>
      <c r="F114" s="143"/>
      <c r="G114" s="143"/>
      <c r="H114" s="142"/>
      <c r="I114" s="132"/>
      <c r="J114" s="131">
        <v>1</v>
      </c>
      <c r="K114" s="131">
        <v>1</v>
      </c>
      <c r="L114" s="136">
        <f>SUM(I114*J114*K114)</f>
        <v>0</v>
      </c>
    </row>
    <row r="115" spans="1:12" ht="15.95" customHeight="1">
      <c r="A115" s="124"/>
      <c r="B115" s="124"/>
      <c r="C115" s="184"/>
      <c r="D115" s="184"/>
      <c r="E115" s="184"/>
      <c r="F115" s="184"/>
      <c r="G115" s="184"/>
      <c r="H115" s="142"/>
      <c r="I115" s="132"/>
      <c r="J115" s="131"/>
      <c r="K115" s="131"/>
      <c r="L115" s="136">
        <f t="shared" ref="L115" si="8">SUM(I115*J115*K115)</f>
        <v>0</v>
      </c>
    </row>
    <row r="116" spans="1:12" ht="13.5" customHeight="1">
      <c r="A116" s="21" t="s">
        <v>122</v>
      </c>
      <c r="B116" s="182"/>
      <c r="C116" s="183"/>
      <c r="D116" s="182"/>
      <c r="E116" s="182"/>
      <c r="F116" s="183"/>
      <c r="G116" s="182"/>
      <c r="H116" s="182"/>
      <c r="I116" s="183"/>
      <c r="J116" s="182"/>
      <c r="K116" s="182"/>
      <c r="L116" s="183"/>
    </row>
    <row r="117" spans="1:12" ht="24" customHeight="1">
      <c r="A117" s="279" t="s">
        <v>68</v>
      </c>
      <c r="B117" s="285"/>
      <c r="C117" s="280"/>
      <c r="D117" s="244" t="str">
        <f>D2</f>
        <v>2025년 예산</v>
      </c>
      <c r="E117" s="244" t="str">
        <f>E2</f>
        <v>2026년 예산</v>
      </c>
      <c r="F117" s="279" t="s">
        <v>7</v>
      </c>
      <c r="G117" s="280"/>
      <c r="H117" s="279" t="s">
        <v>1</v>
      </c>
      <c r="I117" s="285"/>
      <c r="J117" s="285"/>
      <c r="K117" s="285"/>
      <c r="L117" s="280"/>
    </row>
    <row r="118" spans="1:12" ht="24" customHeight="1">
      <c r="A118" s="23" t="s">
        <v>33</v>
      </c>
      <c r="B118" s="23" t="s">
        <v>28</v>
      </c>
      <c r="C118" s="23" t="s">
        <v>20</v>
      </c>
      <c r="D118" s="245"/>
      <c r="E118" s="245"/>
      <c r="F118" s="54" t="s">
        <v>23</v>
      </c>
      <c r="G118" s="55" t="s">
        <v>22</v>
      </c>
      <c r="H118" s="23" t="s">
        <v>15</v>
      </c>
      <c r="I118" s="23" t="s">
        <v>12</v>
      </c>
      <c r="J118" s="23" t="s">
        <v>19</v>
      </c>
      <c r="K118" s="23" t="s">
        <v>10</v>
      </c>
      <c r="L118" s="23" t="s">
        <v>23</v>
      </c>
    </row>
    <row r="119" spans="1:12" ht="30" customHeight="1">
      <c r="A119" s="281" t="s">
        <v>24</v>
      </c>
      <c r="B119" s="282"/>
      <c r="C119" s="283"/>
      <c r="D119" s="24">
        <f>D120</f>
        <v>49610</v>
      </c>
      <c r="E119" s="220">
        <f>E120</f>
        <v>79570</v>
      </c>
      <c r="F119" s="24">
        <f>E119-D119</f>
        <v>29960</v>
      </c>
      <c r="G119" s="57">
        <f>SUM(F119/D119)*100</f>
        <v>60.391050191493655</v>
      </c>
      <c r="H119" s="281"/>
      <c r="I119" s="282"/>
      <c r="J119" s="282"/>
      <c r="K119" s="282"/>
      <c r="L119" s="283"/>
    </row>
    <row r="120" spans="1:12" ht="30" customHeight="1">
      <c r="A120" s="27"/>
      <c r="B120" s="281" t="s">
        <v>24</v>
      </c>
      <c r="C120" s="283"/>
      <c r="D120" s="24">
        <f>SUM(D121,D136)</f>
        <v>49610</v>
      </c>
      <c r="E120" s="220">
        <f>SUM(E121,E136)</f>
        <v>79570</v>
      </c>
      <c r="F120" s="24">
        <f>E120-D120</f>
        <v>29960</v>
      </c>
      <c r="G120" s="57">
        <f>SUM(F120/D120)*100</f>
        <v>60.391050191493655</v>
      </c>
      <c r="H120" s="281"/>
      <c r="I120" s="282"/>
      <c r="J120" s="282"/>
      <c r="K120" s="282"/>
      <c r="L120" s="283"/>
    </row>
    <row r="121" spans="1:12" ht="27" customHeight="1">
      <c r="A121" s="30"/>
      <c r="B121" s="27"/>
      <c r="C121" s="71" t="s">
        <v>65</v>
      </c>
      <c r="D121" s="59">
        <v>49310</v>
      </c>
      <c r="E121" s="220">
        <f>SUM(L122,L125,L130,L133)*0.001</f>
        <v>79570</v>
      </c>
      <c r="F121" s="24">
        <f>E121-D121</f>
        <v>30260</v>
      </c>
      <c r="G121" s="57">
        <f>SUM(F121/D121)*100</f>
        <v>61.366862705333602</v>
      </c>
      <c r="H121" s="248"/>
      <c r="I121" s="284"/>
      <c r="J121" s="284"/>
      <c r="K121" s="284"/>
      <c r="L121" s="249"/>
    </row>
    <row r="122" spans="1:12" ht="24" customHeight="1">
      <c r="A122" s="30"/>
      <c r="B122" s="30"/>
      <c r="C122" s="28"/>
      <c r="D122" s="28"/>
      <c r="E122" s="28"/>
      <c r="F122" s="28"/>
      <c r="G122" s="28"/>
      <c r="H122" s="255" t="s">
        <v>186</v>
      </c>
      <c r="I122" s="256"/>
      <c r="J122" s="256"/>
      <c r="K122" s="257"/>
      <c r="L122" s="24">
        <f>SUM(L123:L124)</f>
        <v>39570000</v>
      </c>
    </row>
    <row r="123" spans="1:12" ht="24" customHeight="1">
      <c r="A123" s="30"/>
      <c r="B123" s="30"/>
      <c r="C123" s="28"/>
      <c r="D123" s="28"/>
      <c r="E123" s="28"/>
      <c r="F123" s="28"/>
      <c r="G123" s="28"/>
      <c r="H123" s="67" t="s">
        <v>323</v>
      </c>
      <c r="I123" s="59">
        <v>39570000</v>
      </c>
      <c r="J123" s="58">
        <v>1</v>
      </c>
      <c r="K123" s="58">
        <v>1</v>
      </c>
      <c r="L123" s="24">
        <f>SUM(I123*J123*K123)</f>
        <v>39570000</v>
      </c>
    </row>
    <row r="124" spans="1:12" ht="24" customHeight="1">
      <c r="A124" s="30"/>
      <c r="B124" s="30"/>
      <c r="C124" s="28"/>
      <c r="D124" s="28"/>
      <c r="E124" s="28"/>
      <c r="F124" s="28"/>
      <c r="G124" s="28"/>
      <c r="H124" s="67"/>
      <c r="I124" s="59"/>
      <c r="J124" s="58"/>
      <c r="K124" s="58"/>
      <c r="L124" s="24">
        <f>SUM(I124*J124*K124)</f>
        <v>0</v>
      </c>
    </row>
    <row r="125" spans="1:12" ht="24" customHeight="1">
      <c r="A125" s="30"/>
      <c r="B125" s="30"/>
      <c r="C125" s="28"/>
      <c r="D125" s="28"/>
      <c r="E125" s="28"/>
      <c r="F125" s="28"/>
      <c r="G125" s="28"/>
      <c r="H125" s="255" t="s">
        <v>324</v>
      </c>
      <c r="I125" s="256"/>
      <c r="J125" s="256"/>
      <c r="K125" s="257"/>
      <c r="L125" s="24">
        <f>SUM(L126:L126)</f>
        <v>40000000</v>
      </c>
    </row>
    <row r="126" spans="1:12" ht="24" customHeight="1">
      <c r="A126" s="30"/>
      <c r="B126" s="30"/>
      <c r="C126" s="28"/>
      <c r="D126" s="28"/>
      <c r="E126" s="28"/>
      <c r="F126" s="28"/>
      <c r="G126" s="28"/>
      <c r="H126" s="67" t="s">
        <v>384</v>
      </c>
      <c r="I126" s="59">
        <v>40000000</v>
      </c>
      <c r="J126" s="58">
        <v>1</v>
      </c>
      <c r="K126" s="58">
        <v>1</v>
      </c>
      <c r="L126" s="24">
        <f>I126*J126*K126</f>
        <v>40000000</v>
      </c>
    </row>
    <row r="127" spans="1:12" ht="24" customHeight="1">
      <c r="A127" s="30"/>
      <c r="B127" s="30"/>
      <c r="C127" s="28"/>
      <c r="D127" s="28"/>
      <c r="E127" s="28"/>
      <c r="F127" s="28"/>
      <c r="G127" s="28"/>
      <c r="H127" s="255" t="s">
        <v>187</v>
      </c>
      <c r="I127" s="256"/>
      <c r="J127" s="256"/>
      <c r="K127" s="257"/>
      <c r="L127" s="24"/>
    </row>
    <row r="128" spans="1:12" ht="24" customHeight="1">
      <c r="A128" s="30"/>
      <c r="B128" s="30"/>
      <c r="C128" s="28"/>
      <c r="D128" s="28"/>
      <c r="E128" s="28"/>
      <c r="F128" s="28"/>
      <c r="G128" s="28"/>
      <c r="H128" s="67"/>
      <c r="I128" s="59"/>
      <c r="J128" s="58"/>
      <c r="K128" s="58"/>
      <c r="L128" s="24"/>
    </row>
    <row r="129" spans="1:15" ht="24" customHeight="1">
      <c r="A129" s="30"/>
      <c r="B129" s="30"/>
      <c r="C129" s="28"/>
      <c r="D129" s="28"/>
      <c r="E129" s="28"/>
      <c r="F129" s="28"/>
      <c r="G129" s="28"/>
      <c r="H129" s="67"/>
      <c r="I129" s="59"/>
      <c r="J129" s="58"/>
      <c r="K129" s="58"/>
      <c r="L129" s="24">
        <f>SUM(I129*J129*K129)</f>
        <v>0</v>
      </c>
    </row>
    <row r="130" spans="1:15" ht="24" customHeight="1">
      <c r="A130" s="30"/>
      <c r="B130" s="30"/>
      <c r="C130" s="28"/>
      <c r="D130" s="28"/>
      <c r="E130" s="28"/>
      <c r="F130" s="28"/>
      <c r="G130" s="28"/>
      <c r="H130" s="255" t="s">
        <v>74</v>
      </c>
      <c r="I130" s="256"/>
      <c r="J130" s="256"/>
      <c r="K130" s="257"/>
      <c r="L130" s="24">
        <f>SUM(L131:L132)</f>
        <v>0</v>
      </c>
    </row>
    <row r="131" spans="1:15" ht="24" customHeight="1">
      <c r="A131" s="30"/>
      <c r="B131" s="30"/>
      <c r="C131" s="28"/>
      <c r="D131" s="28"/>
      <c r="E131" s="28"/>
      <c r="F131" s="28"/>
      <c r="G131" s="28"/>
      <c r="H131" s="67"/>
      <c r="I131" s="59"/>
      <c r="J131" s="58"/>
      <c r="K131" s="58"/>
      <c r="L131" s="24">
        <f>SUM(I131*J131*K131)</f>
        <v>0</v>
      </c>
    </row>
    <row r="132" spans="1:15" ht="24" customHeight="1">
      <c r="A132" s="30"/>
      <c r="B132" s="30"/>
      <c r="C132" s="28"/>
      <c r="D132" s="28"/>
      <c r="E132" s="28"/>
      <c r="F132" s="28"/>
      <c r="G132" s="28"/>
      <c r="H132" s="67"/>
      <c r="I132" s="59"/>
      <c r="J132" s="58"/>
      <c r="K132" s="58"/>
      <c r="L132" s="24">
        <f>SUM(I132*J132*K132)</f>
        <v>0</v>
      </c>
    </row>
    <row r="133" spans="1:15" ht="24" customHeight="1">
      <c r="A133" s="30"/>
      <c r="B133" s="30"/>
      <c r="C133" s="28"/>
      <c r="D133" s="28"/>
      <c r="E133" s="28"/>
      <c r="F133" s="28"/>
      <c r="G133" s="28"/>
      <c r="H133" s="255" t="s">
        <v>325</v>
      </c>
      <c r="I133" s="256"/>
      <c r="J133" s="256"/>
      <c r="K133" s="257"/>
      <c r="L133" s="24">
        <f>SUM(L134:L135)</f>
        <v>0</v>
      </c>
    </row>
    <row r="134" spans="1:15" ht="24" customHeight="1">
      <c r="A134" s="30"/>
      <c r="B134" s="30"/>
      <c r="C134" s="28"/>
      <c r="D134" s="28"/>
      <c r="E134" s="28"/>
      <c r="F134" s="28"/>
      <c r="G134" s="28"/>
      <c r="H134" s="67" t="s">
        <v>326</v>
      </c>
      <c r="I134" s="59"/>
      <c r="J134" s="58"/>
      <c r="K134" s="58"/>
      <c r="L134" s="24">
        <f>SUM(I134*J134*K134)</f>
        <v>0</v>
      </c>
    </row>
    <row r="135" spans="1:15" ht="24" customHeight="1">
      <c r="A135" s="30"/>
      <c r="B135" s="30"/>
      <c r="C135" s="28"/>
      <c r="D135" s="28"/>
      <c r="E135" s="28"/>
      <c r="F135" s="28"/>
      <c r="G135" s="28"/>
      <c r="H135" s="67"/>
      <c r="I135" s="59"/>
      <c r="J135" s="58"/>
      <c r="K135" s="58"/>
      <c r="L135" s="24">
        <f>SUM(I135*J135*K135)</f>
        <v>0</v>
      </c>
    </row>
    <row r="136" spans="1:15" ht="28.5" customHeight="1">
      <c r="A136" s="30"/>
      <c r="B136" s="30"/>
      <c r="C136" s="71" t="s">
        <v>124</v>
      </c>
      <c r="D136" s="103">
        <v>300</v>
      </c>
      <c r="E136" s="63">
        <f>SUM(L137,L140)*0.001</f>
        <v>0</v>
      </c>
      <c r="F136" s="24">
        <f>E136-D136</f>
        <v>-300</v>
      </c>
      <c r="G136" s="57">
        <f>SUM(F136/D136)*100</f>
        <v>-100</v>
      </c>
      <c r="H136" s="255"/>
      <c r="I136" s="256"/>
      <c r="J136" s="256"/>
      <c r="K136" s="256"/>
      <c r="L136" s="257"/>
    </row>
    <row r="137" spans="1:15" ht="24" customHeight="1">
      <c r="A137" s="30"/>
      <c r="B137" s="30"/>
      <c r="C137" s="73"/>
      <c r="D137" s="73"/>
      <c r="E137" s="73"/>
      <c r="F137" s="73"/>
      <c r="G137" s="73"/>
      <c r="H137" s="255" t="s">
        <v>45</v>
      </c>
      <c r="I137" s="256"/>
      <c r="J137" s="256"/>
      <c r="K137" s="257"/>
      <c r="L137" s="72">
        <f>SUM(L138:L139)</f>
        <v>0</v>
      </c>
    </row>
    <row r="138" spans="1:15" ht="24" customHeight="1">
      <c r="A138" s="30"/>
      <c r="B138" s="30"/>
      <c r="C138" s="104"/>
      <c r="D138" s="104"/>
      <c r="E138" s="104"/>
      <c r="F138" s="104"/>
      <c r="G138" s="104"/>
      <c r="H138" s="67" t="s">
        <v>349</v>
      </c>
      <c r="I138" s="59"/>
      <c r="J138" s="58"/>
      <c r="K138" s="58"/>
      <c r="L138" s="24">
        <f>SUM(I138*J138*K138)</f>
        <v>0</v>
      </c>
      <c r="O138" s="1"/>
    </row>
    <row r="139" spans="1:15" ht="24" customHeight="1">
      <c r="A139" s="30"/>
      <c r="B139" s="30"/>
      <c r="C139" s="104"/>
      <c r="D139" s="104"/>
      <c r="E139" s="104"/>
      <c r="F139" s="104"/>
      <c r="G139" s="104"/>
      <c r="H139" s="67"/>
      <c r="I139" s="59"/>
      <c r="J139" s="58"/>
      <c r="K139" s="58"/>
      <c r="L139" s="24">
        <f t="shared" ref="L139:L142" si="9">SUM(I139*J139*K139)</f>
        <v>0</v>
      </c>
    </row>
    <row r="140" spans="1:15" ht="24" customHeight="1">
      <c r="A140" s="30"/>
      <c r="B140" s="30"/>
      <c r="C140" s="104"/>
      <c r="D140" s="104"/>
      <c r="E140" s="104"/>
      <c r="F140" s="104"/>
      <c r="G140" s="104"/>
      <c r="H140" s="255" t="s">
        <v>47</v>
      </c>
      <c r="I140" s="256"/>
      <c r="J140" s="256"/>
      <c r="K140" s="257"/>
      <c r="L140" s="72">
        <f>SUM(L141:L142)</f>
        <v>0</v>
      </c>
    </row>
    <row r="141" spans="1:15" ht="24" customHeight="1">
      <c r="A141" s="123"/>
      <c r="B141" s="123"/>
      <c r="C141" s="104"/>
      <c r="D141" s="104"/>
      <c r="E141" s="104"/>
      <c r="F141" s="104"/>
      <c r="G141" s="104"/>
      <c r="H141" s="67"/>
      <c r="I141" s="59"/>
      <c r="J141" s="58"/>
      <c r="K141" s="58"/>
      <c r="L141" s="24">
        <f t="shared" si="9"/>
        <v>0</v>
      </c>
    </row>
    <row r="142" spans="1:15" ht="24" customHeight="1">
      <c r="A142" s="123"/>
      <c r="B142" s="123"/>
      <c r="C142" s="104"/>
      <c r="D142" s="104"/>
      <c r="E142" s="104"/>
      <c r="F142" s="104"/>
      <c r="G142" s="104"/>
      <c r="H142" s="67"/>
      <c r="I142" s="59"/>
      <c r="J142" s="58"/>
      <c r="K142" s="58"/>
      <c r="L142" s="24">
        <f t="shared" si="9"/>
        <v>0</v>
      </c>
    </row>
    <row r="143" spans="1:15" ht="21" customHeight="1">
      <c r="A143" s="21" t="s">
        <v>123</v>
      </c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</row>
    <row r="144" spans="1:15" ht="21" customHeight="1">
      <c r="A144" s="279" t="s">
        <v>68</v>
      </c>
      <c r="B144" s="285"/>
      <c r="C144" s="280"/>
      <c r="D144" s="244" t="str">
        <f>D2</f>
        <v>2025년 예산</v>
      </c>
      <c r="E144" s="244" t="str">
        <f>E2</f>
        <v>2026년 예산</v>
      </c>
      <c r="F144" s="279" t="s">
        <v>7</v>
      </c>
      <c r="G144" s="280"/>
      <c r="H144" s="279" t="s">
        <v>1</v>
      </c>
      <c r="I144" s="285"/>
      <c r="J144" s="285"/>
      <c r="K144" s="285"/>
      <c r="L144" s="280"/>
    </row>
    <row r="145" spans="1:12 16382:16382" ht="21" customHeight="1">
      <c r="A145" s="23" t="s">
        <v>33</v>
      </c>
      <c r="B145" s="23" t="s">
        <v>28</v>
      </c>
      <c r="C145" s="23" t="s">
        <v>20</v>
      </c>
      <c r="D145" s="245"/>
      <c r="E145" s="245"/>
      <c r="F145" s="54" t="s">
        <v>23</v>
      </c>
      <c r="G145" s="55" t="s">
        <v>22</v>
      </c>
      <c r="H145" s="23" t="s">
        <v>15</v>
      </c>
      <c r="I145" s="23" t="s">
        <v>12</v>
      </c>
      <c r="J145" s="23" t="s">
        <v>19</v>
      </c>
      <c r="K145" s="23" t="s">
        <v>10</v>
      </c>
      <c r="L145" s="23" t="s">
        <v>23</v>
      </c>
    </row>
    <row r="146" spans="1:12 16382:16382" ht="18" customHeight="1">
      <c r="A146" s="248" t="s">
        <v>11</v>
      </c>
      <c r="B146" s="284"/>
      <c r="C146" s="249"/>
      <c r="D146" s="24">
        <f>D147</f>
        <v>51940</v>
      </c>
      <c r="E146" s="220">
        <f>E147</f>
        <v>40983.599999999999</v>
      </c>
      <c r="F146" s="24">
        <f>E146-D146</f>
        <v>-10956.400000000001</v>
      </c>
      <c r="G146" s="57">
        <f>SUM(F146/D146)*100</f>
        <v>-21.094339622641513</v>
      </c>
      <c r="H146" s="248"/>
      <c r="I146" s="284"/>
      <c r="J146" s="284"/>
      <c r="K146" s="284"/>
      <c r="L146" s="249"/>
    </row>
    <row r="147" spans="1:12 16382:16382" ht="18" customHeight="1">
      <c r="A147" s="27"/>
      <c r="B147" s="248" t="s">
        <v>11</v>
      </c>
      <c r="C147" s="249"/>
      <c r="D147" s="24">
        <f>SUM(D148,D152,D165+D161)</f>
        <v>51940</v>
      </c>
      <c r="E147" s="220">
        <f>SUM(E148,E152,E165+E161)</f>
        <v>40983.599999999999</v>
      </c>
      <c r="F147" s="24">
        <f>SUM(F148,F152,F165)</f>
        <v>-10196.4</v>
      </c>
      <c r="G147" s="57">
        <f>SUM(F147/D147)*100</f>
        <v>-19.631112822487484</v>
      </c>
      <c r="H147" s="248"/>
      <c r="I147" s="284"/>
      <c r="J147" s="284"/>
      <c r="K147" s="284"/>
      <c r="L147" s="249"/>
    </row>
    <row r="148" spans="1:12 16382:16382" ht="18" customHeight="1">
      <c r="A148" s="28"/>
      <c r="B148" s="28"/>
      <c r="C148" s="36" t="s">
        <v>71</v>
      </c>
      <c r="D148" s="59">
        <v>24000</v>
      </c>
      <c r="E148" s="220">
        <f>L149*0.001</f>
        <v>24000</v>
      </c>
      <c r="F148" s="24">
        <f>E148-D148</f>
        <v>0</v>
      </c>
      <c r="G148" s="57">
        <f>SUM(F148/D148)*100</f>
        <v>0</v>
      </c>
      <c r="H148" s="248"/>
      <c r="I148" s="284"/>
      <c r="J148" s="284"/>
      <c r="K148" s="284"/>
      <c r="L148" s="249"/>
      <c r="XFB148" s="1">
        <f>SUM(L169)</f>
        <v>0</v>
      </c>
    </row>
    <row r="149" spans="1:12 16382:16382" ht="18" customHeight="1">
      <c r="A149" s="28"/>
      <c r="B149" s="28"/>
      <c r="C149" s="28"/>
      <c r="D149" s="28"/>
      <c r="E149" s="28"/>
      <c r="F149" s="28"/>
      <c r="G149" s="28"/>
      <c r="H149" s="255" t="s">
        <v>74</v>
      </c>
      <c r="I149" s="256"/>
      <c r="J149" s="256"/>
      <c r="K149" s="257"/>
      <c r="L149" s="62">
        <f>SUM(L150:L151)</f>
        <v>24000000</v>
      </c>
    </row>
    <row r="150" spans="1:12 16382:16382" ht="18" customHeight="1">
      <c r="A150" s="30"/>
      <c r="B150" s="28"/>
      <c r="C150" s="28"/>
      <c r="D150" s="28"/>
      <c r="E150" s="28"/>
      <c r="F150" s="28"/>
      <c r="G150" s="28"/>
      <c r="H150" s="58" t="s">
        <v>375</v>
      </c>
      <c r="I150" s="59">
        <v>1000000</v>
      </c>
      <c r="J150" s="58">
        <v>1</v>
      </c>
      <c r="K150" s="58">
        <v>12</v>
      </c>
      <c r="L150" s="24">
        <f>SUM(I150*J150*K150)</f>
        <v>12000000</v>
      </c>
    </row>
    <row r="151" spans="1:12 16382:16382" ht="18" customHeight="1">
      <c r="A151" s="30"/>
      <c r="B151" s="28"/>
      <c r="C151" s="48"/>
      <c r="D151" s="48"/>
      <c r="E151" s="48"/>
      <c r="F151" s="48"/>
      <c r="G151" s="48"/>
      <c r="H151" s="58" t="s">
        <v>376</v>
      </c>
      <c r="I151" s="59">
        <v>1000000</v>
      </c>
      <c r="J151" s="58">
        <v>1</v>
      </c>
      <c r="K151" s="58">
        <v>12</v>
      </c>
      <c r="L151" s="24">
        <f>SUM(I151*J151*K151)</f>
        <v>12000000</v>
      </c>
    </row>
    <row r="152" spans="1:12 16382:16382" ht="18" customHeight="1">
      <c r="A152" s="30"/>
      <c r="B152" s="28"/>
      <c r="C152" s="165" t="s">
        <v>44</v>
      </c>
      <c r="D152" s="59">
        <v>211</v>
      </c>
      <c r="E152" s="24">
        <f>SUM(L153,L155,L157,L159 )*0.001</f>
        <v>53.6</v>
      </c>
      <c r="F152" s="24">
        <f>E152-D152</f>
        <v>-157.4</v>
      </c>
      <c r="G152" s="57">
        <f>SUM(F152/D152)*100</f>
        <v>-74.597156398104275</v>
      </c>
      <c r="H152" s="248"/>
      <c r="I152" s="284"/>
      <c r="J152" s="284"/>
      <c r="K152" s="284"/>
      <c r="L152" s="249"/>
    </row>
    <row r="153" spans="1:12 16382:16382" ht="18" customHeight="1">
      <c r="A153" s="30"/>
      <c r="B153" s="28"/>
      <c r="C153" s="28"/>
      <c r="D153" s="75"/>
      <c r="E153" s="75"/>
      <c r="F153" s="28"/>
      <c r="G153" s="28"/>
      <c r="H153" s="255" t="s">
        <v>75</v>
      </c>
      <c r="I153" s="256"/>
      <c r="J153" s="256"/>
      <c r="K153" s="257"/>
      <c r="L153" s="62">
        <f>L154</f>
        <v>0</v>
      </c>
    </row>
    <row r="154" spans="1:12 16382:16382" ht="18" customHeight="1">
      <c r="A154" s="30"/>
      <c r="B154" s="28"/>
      <c r="C154" s="28"/>
      <c r="D154" s="75"/>
      <c r="E154" s="75"/>
      <c r="F154" s="28"/>
      <c r="G154" s="28"/>
      <c r="H154" s="58" t="s">
        <v>327</v>
      </c>
      <c r="I154" s="59"/>
      <c r="J154" s="58">
        <v>1</v>
      </c>
      <c r="K154" s="58">
        <v>1</v>
      </c>
      <c r="L154" s="24">
        <f>SUM(I154*J154*K154)</f>
        <v>0</v>
      </c>
    </row>
    <row r="155" spans="1:12 16382:16382" ht="18" customHeight="1">
      <c r="A155" s="30"/>
      <c r="B155" s="28"/>
      <c r="C155" s="28"/>
      <c r="D155" s="75"/>
      <c r="E155" s="75"/>
      <c r="F155" s="28"/>
      <c r="G155" s="28"/>
      <c r="H155" s="255" t="s">
        <v>328</v>
      </c>
      <c r="I155" s="256"/>
      <c r="J155" s="256"/>
      <c r="K155" s="257"/>
      <c r="L155" s="24">
        <f>L156</f>
        <v>53600</v>
      </c>
    </row>
    <row r="156" spans="1:12 16382:16382" ht="18" customHeight="1">
      <c r="A156" s="30"/>
      <c r="B156" s="28"/>
      <c r="C156" s="28"/>
      <c r="D156" s="75"/>
      <c r="E156" s="75"/>
      <c r="F156" s="28"/>
      <c r="G156" s="28"/>
      <c r="H156" s="58" t="s">
        <v>329</v>
      </c>
      <c r="I156" s="59">
        <v>53600</v>
      </c>
      <c r="J156" s="58">
        <v>1</v>
      </c>
      <c r="K156" s="58">
        <v>1</v>
      </c>
      <c r="L156" s="24">
        <f>SUM(I156*J156*K156)</f>
        <v>53600</v>
      </c>
    </row>
    <row r="157" spans="1:12 16382:16382" ht="18" customHeight="1">
      <c r="A157" s="30"/>
      <c r="B157" s="28"/>
      <c r="C157" s="28"/>
      <c r="D157" s="75"/>
      <c r="E157" s="75"/>
      <c r="F157" s="28"/>
      <c r="G157" s="28"/>
      <c r="H157" s="255" t="s">
        <v>74</v>
      </c>
      <c r="I157" s="256"/>
      <c r="J157" s="256"/>
      <c r="K157" s="257"/>
      <c r="L157" s="24">
        <f>L158</f>
        <v>0</v>
      </c>
    </row>
    <row r="158" spans="1:12 16382:16382" ht="18" customHeight="1">
      <c r="A158" s="30"/>
      <c r="B158" s="28"/>
      <c r="C158" s="28"/>
      <c r="D158" s="75"/>
      <c r="E158" s="75"/>
      <c r="F158" s="76"/>
      <c r="G158" s="28"/>
      <c r="H158" s="58" t="s">
        <v>338</v>
      </c>
      <c r="I158" s="59"/>
      <c r="J158" s="58">
        <v>1</v>
      </c>
      <c r="K158" s="58">
        <v>1</v>
      </c>
      <c r="L158" s="24">
        <f>SUM(I158*J158*K158)</f>
        <v>0</v>
      </c>
    </row>
    <row r="159" spans="1:12 16382:16382" ht="18" customHeight="1">
      <c r="A159" s="30"/>
      <c r="B159" s="28"/>
      <c r="C159" s="125"/>
      <c r="D159" s="126"/>
      <c r="E159" s="126"/>
      <c r="F159" s="127"/>
      <c r="G159" s="125"/>
      <c r="H159" s="286" t="s">
        <v>47</v>
      </c>
      <c r="I159" s="287"/>
      <c r="J159" s="287"/>
      <c r="K159" s="288"/>
      <c r="L159" s="24">
        <f>L160</f>
        <v>0</v>
      </c>
    </row>
    <row r="160" spans="1:12 16382:16382" ht="18" customHeight="1">
      <c r="A160" s="30"/>
      <c r="B160" s="28"/>
      <c r="C160" s="128"/>
      <c r="D160" s="129"/>
      <c r="E160" s="129"/>
      <c r="F160" s="130"/>
      <c r="G160" s="128"/>
      <c r="H160" s="131"/>
      <c r="I160" s="132"/>
      <c r="J160" s="131">
        <v>1</v>
      </c>
      <c r="K160" s="131">
        <v>1</v>
      </c>
      <c r="L160" s="24">
        <f>SUM(I160*J160*K160)</f>
        <v>0</v>
      </c>
    </row>
    <row r="161" spans="1:12" ht="18" customHeight="1">
      <c r="A161" s="30"/>
      <c r="B161" s="28"/>
      <c r="C161" s="165" t="s">
        <v>170</v>
      </c>
      <c r="D161" s="59">
        <v>3160</v>
      </c>
      <c r="E161" s="24">
        <f>L162*0.001</f>
        <v>2400</v>
      </c>
      <c r="F161" s="24">
        <f>E161-D161</f>
        <v>-760</v>
      </c>
      <c r="G161" s="57">
        <f>SUM(F161/D161)*100</f>
        <v>-24.050632911392405</v>
      </c>
      <c r="H161" s="248"/>
      <c r="I161" s="284"/>
      <c r="J161" s="284"/>
      <c r="K161" s="284"/>
      <c r="L161" s="249"/>
    </row>
    <row r="162" spans="1:12" ht="18" customHeight="1">
      <c r="A162" s="28"/>
      <c r="B162" s="28"/>
      <c r="C162" s="28"/>
      <c r="D162" s="75"/>
      <c r="E162" s="75"/>
      <c r="F162" s="75"/>
      <c r="G162" s="75"/>
      <c r="H162" s="255" t="s">
        <v>74</v>
      </c>
      <c r="I162" s="256"/>
      <c r="J162" s="256"/>
      <c r="K162" s="257"/>
      <c r="L162" s="24">
        <f>SUM(L163:L164)</f>
        <v>2400000</v>
      </c>
    </row>
    <row r="163" spans="1:12" ht="18" customHeight="1">
      <c r="A163" s="28"/>
      <c r="B163" s="28"/>
      <c r="C163" s="28"/>
      <c r="D163" s="75"/>
      <c r="E163" s="75"/>
      <c r="F163" s="75"/>
      <c r="G163" s="75"/>
      <c r="H163" s="58" t="s">
        <v>373</v>
      </c>
      <c r="I163" s="59">
        <v>200000</v>
      </c>
      <c r="J163" s="58">
        <v>1</v>
      </c>
      <c r="K163" s="58">
        <v>12</v>
      </c>
      <c r="L163" s="24">
        <f>I163*J163*K163</f>
        <v>2400000</v>
      </c>
    </row>
    <row r="164" spans="1:12" ht="18" customHeight="1">
      <c r="A164" s="28"/>
      <c r="B164" s="28"/>
      <c r="C164" s="48"/>
      <c r="D164" s="48"/>
      <c r="E164" s="48"/>
      <c r="F164" s="48"/>
      <c r="G164" s="48"/>
      <c r="H164" s="67"/>
      <c r="I164" s="59"/>
      <c r="J164" s="58"/>
      <c r="K164" s="58"/>
      <c r="L164" s="24">
        <f>SUM(I164*J164*K164)</f>
        <v>0</v>
      </c>
    </row>
    <row r="165" spans="1:12" ht="18" customHeight="1">
      <c r="A165" s="28"/>
      <c r="B165" s="28"/>
      <c r="C165" s="36" t="s">
        <v>59</v>
      </c>
      <c r="D165" s="59">
        <v>24569</v>
      </c>
      <c r="E165" s="24">
        <f>L166*0.001</f>
        <v>14530</v>
      </c>
      <c r="F165" s="24">
        <f>E165-D165</f>
        <v>-10039</v>
      </c>
      <c r="G165" s="57">
        <f>SUM(F165/D165)*100</f>
        <v>-40.860433880092799</v>
      </c>
      <c r="H165" s="248"/>
      <c r="I165" s="284"/>
      <c r="J165" s="284"/>
      <c r="K165" s="284"/>
      <c r="L165" s="249"/>
    </row>
    <row r="166" spans="1:12" ht="18" customHeight="1">
      <c r="A166" s="28"/>
      <c r="B166" s="28"/>
      <c r="C166" s="28"/>
      <c r="D166" s="75"/>
      <c r="E166" s="75"/>
      <c r="F166" s="75"/>
      <c r="G166" s="75"/>
      <c r="H166" s="255" t="s">
        <v>74</v>
      </c>
      <c r="I166" s="256"/>
      <c r="J166" s="256"/>
      <c r="K166" s="257"/>
      <c r="L166" s="24">
        <f>SUM(L167:L169)</f>
        <v>14530000</v>
      </c>
    </row>
    <row r="167" spans="1:12" ht="18" customHeight="1">
      <c r="A167" s="28"/>
      <c r="B167" s="28"/>
      <c r="C167" s="28"/>
      <c r="D167" s="75"/>
      <c r="E167" s="75"/>
      <c r="F167" s="75"/>
      <c r="G167" s="75"/>
      <c r="H167" s="58" t="s">
        <v>330</v>
      </c>
      <c r="I167" s="59">
        <v>14530000</v>
      </c>
      <c r="J167" s="58">
        <v>1</v>
      </c>
      <c r="K167" s="58">
        <v>1</v>
      </c>
      <c r="L167" s="24">
        <f>SUM(I167*J167*K167)</f>
        <v>14530000</v>
      </c>
    </row>
    <row r="168" spans="1:12" ht="18" customHeight="1">
      <c r="A168" s="28"/>
      <c r="B168" s="28"/>
      <c r="C168" s="28"/>
      <c r="D168" s="75"/>
      <c r="E168" s="75"/>
      <c r="F168" s="75"/>
      <c r="G168" s="75"/>
      <c r="H168" s="58"/>
      <c r="I168" s="59"/>
      <c r="J168" s="58"/>
      <c r="K168" s="58"/>
      <c r="L168" s="24">
        <f>SUM(I168*J168*K168)</f>
        <v>0</v>
      </c>
    </row>
    <row r="169" spans="1:12" ht="18" customHeight="1">
      <c r="A169" s="48"/>
      <c r="B169" s="48"/>
      <c r="C169" s="48"/>
      <c r="D169" s="48"/>
      <c r="E169" s="48"/>
      <c r="F169" s="48"/>
      <c r="G169" s="48"/>
      <c r="H169" s="67"/>
      <c r="I169" s="59"/>
      <c r="J169" s="58"/>
      <c r="K169" s="58"/>
      <c r="L169" s="24">
        <f>SUM(I169*J169*K169)</f>
        <v>0</v>
      </c>
    </row>
  </sheetData>
  <mergeCells count="128">
    <mergeCell ref="H90:L90"/>
    <mergeCell ref="F90:G90"/>
    <mergeCell ref="H136:L136"/>
    <mergeCell ref="H130:K130"/>
    <mergeCell ref="H121:L121"/>
    <mergeCell ref="H125:K125"/>
    <mergeCell ref="H122:K122"/>
    <mergeCell ref="H127:K127"/>
    <mergeCell ref="H92:L92"/>
    <mergeCell ref="H133:K133"/>
    <mergeCell ref="A117:C117"/>
    <mergeCell ref="D117:D118"/>
    <mergeCell ref="E117:E118"/>
    <mergeCell ref="F117:G117"/>
    <mergeCell ref="H117:L117"/>
    <mergeCell ref="H74:L74"/>
    <mergeCell ref="H75:L75"/>
    <mergeCell ref="H76:K76"/>
    <mergeCell ref="H83:K83"/>
    <mergeCell ref="A102:C102"/>
    <mergeCell ref="B103:C103"/>
    <mergeCell ref="B74:C74"/>
    <mergeCell ref="A90:C90"/>
    <mergeCell ref="B93:C93"/>
    <mergeCell ref="H102:L102"/>
    <mergeCell ref="H103:L103"/>
    <mergeCell ref="H104:L104"/>
    <mergeCell ref="H99:K99"/>
    <mergeCell ref="H93:L93"/>
    <mergeCell ref="H94:L94"/>
    <mergeCell ref="H95:K95"/>
    <mergeCell ref="H98:L98"/>
    <mergeCell ref="D90:D91"/>
    <mergeCell ref="E90:E91"/>
    <mergeCell ref="H46:L46"/>
    <mergeCell ref="H47:K47"/>
    <mergeCell ref="H50:K50"/>
    <mergeCell ref="A59:C59"/>
    <mergeCell ref="B60:C60"/>
    <mergeCell ref="H65:L65"/>
    <mergeCell ref="H62:K62"/>
    <mergeCell ref="H59:L59"/>
    <mergeCell ref="H61:L61"/>
    <mergeCell ref="H60:L60"/>
    <mergeCell ref="H53:K53"/>
    <mergeCell ref="H41:K41"/>
    <mergeCell ref="A44:C44"/>
    <mergeCell ref="B45:C45"/>
    <mergeCell ref="H45:L45"/>
    <mergeCell ref="B36:C36"/>
    <mergeCell ref="H36:L36"/>
    <mergeCell ref="H37:L37"/>
    <mergeCell ref="H38:K38"/>
    <mergeCell ref="H44:L44"/>
    <mergeCell ref="H20:L20"/>
    <mergeCell ref="H21:K21"/>
    <mergeCell ref="H24:L24"/>
    <mergeCell ref="H25:K25"/>
    <mergeCell ref="H28:L28"/>
    <mergeCell ref="H29:K29"/>
    <mergeCell ref="A35:C35"/>
    <mergeCell ref="H35:L35"/>
    <mergeCell ref="H15:L15"/>
    <mergeCell ref="H16:K16"/>
    <mergeCell ref="A33:C33"/>
    <mergeCell ref="D33:D34"/>
    <mergeCell ref="E33:E34"/>
    <mergeCell ref="F33:G33"/>
    <mergeCell ref="H33:L33"/>
    <mergeCell ref="H146:L146"/>
    <mergeCell ref="B147:C147"/>
    <mergeCell ref="H147:L147"/>
    <mergeCell ref="H137:K137"/>
    <mergeCell ref="H140:K140"/>
    <mergeCell ref="A146:C146"/>
    <mergeCell ref="H166:K166"/>
    <mergeCell ref="H165:L165"/>
    <mergeCell ref="H148:L148"/>
    <mergeCell ref="H153:K153"/>
    <mergeCell ref="H152:L152"/>
    <mergeCell ref="H157:K157"/>
    <mergeCell ref="H149:K149"/>
    <mergeCell ref="H159:K159"/>
    <mergeCell ref="H161:L161"/>
    <mergeCell ref="H162:K162"/>
    <mergeCell ref="A144:C144"/>
    <mergeCell ref="D144:D145"/>
    <mergeCell ref="E144:E145"/>
    <mergeCell ref="F144:G144"/>
    <mergeCell ref="H144:L144"/>
    <mergeCell ref="H155:K155"/>
    <mergeCell ref="H8:K8"/>
    <mergeCell ref="H5:L5"/>
    <mergeCell ref="A5:C5"/>
    <mergeCell ref="B6:C6"/>
    <mergeCell ref="A2:C2"/>
    <mergeCell ref="H6:L6"/>
    <mergeCell ref="A4:C4"/>
    <mergeCell ref="H4:L4"/>
    <mergeCell ref="D2:D3"/>
    <mergeCell ref="H2:L2"/>
    <mergeCell ref="F2:G2"/>
    <mergeCell ref="E2:E3"/>
    <mergeCell ref="H7:L7"/>
    <mergeCell ref="A119:C119"/>
    <mergeCell ref="B120:C120"/>
    <mergeCell ref="H105:K105"/>
    <mergeCell ref="H109:L109"/>
    <mergeCell ref="H110:K110"/>
    <mergeCell ref="A57:C57"/>
    <mergeCell ref="D57:D58"/>
    <mergeCell ref="E57:E58"/>
    <mergeCell ref="F57:G57"/>
    <mergeCell ref="H57:L57"/>
    <mergeCell ref="H113:K113"/>
    <mergeCell ref="H119:L119"/>
    <mergeCell ref="H120:L120"/>
    <mergeCell ref="H84:K84"/>
    <mergeCell ref="A71:C71"/>
    <mergeCell ref="D71:D72"/>
    <mergeCell ref="E71:E72"/>
    <mergeCell ref="F71:G71"/>
    <mergeCell ref="H71:L71"/>
    <mergeCell ref="A73:C73"/>
    <mergeCell ref="H73:L73"/>
    <mergeCell ref="H70:L70"/>
    <mergeCell ref="H66:K66"/>
    <mergeCell ref="A92:C92"/>
  </mergeCells>
  <phoneticPr fontId="24" type="noConversion"/>
  <printOptions horizontalCentered="1"/>
  <pageMargins left="0.2361111044883728" right="0.2361111044883728" top="0.35430556535720825" bottom="0.35430556535720825" header="0.31486111879348755" footer="0.31486111879348755"/>
  <pageSetup paperSize="9" scale="76" orientation="landscape" r:id="rId1"/>
  <headerFooter>
    <oddFooter>&amp;C&amp;"돋움,Regular"&amp;P/&amp;N</oddFooter>
  </headerFooter>
  <rowBreaks count="5" manualBreakCount="5">
    <brk id="31" max="12" man="1"/>
    <brk id="55" max="12" man="1"/>
    <brk id="88" max="12" man="1"/>
    <brk id="115" max="12" man="1"/>
    <brk id="142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XFD490"/>
  <sheetViews>
    <sheetView view="pageBreakPreview" zoomScaleNormal="100" zoomScaleSheetLayoutView="100" workbookViewId="0">
      <selection activeCell="H489" sqref="H489:K489"/>
    </sheetView>
  </sheetViews>
  <sheetFormatPr defaultColWidth="8.88671875" defaultRowHeight="20.100000000000001" customHeight="1"/>
  <cols>
    <col min="1" max="3" width="13.77734375" customWidth="1"/>
    <col min="4" max="5" width="11" customWidth="1"/>
    <col min="6" max="6" width="10.33203125" customWidth="1"/>
    <col min="7" max="7" width="6.6640625" customWidth="1"/>
    <col min="8" max="8" width="24.88671875" customWidth="1"/>
    <col min="9" max="9" width="11.77734375" customWidth="1"/>
    <col min="10" max="10" width="7.44140625" style="1" customWidth="1"/>
    <col min="11" max="11" width="7.33203125" customWidth="1"/>
    <col min="12" max="12" width="13.88671875" customWidth="1"/>
    <col min="13" max="13" width="13.88671875" style="2" bestFit="1" customWidth="1"/>
    <col min="14" max="14" width="12.6640625" bestFit="1" customWidth="1"/>
    <col min="15" max="15" width="9.5546875" bestFit="1" customWidth="1"/>
    <col min="16" max="16" width="11.5546875" bestFit="1" customWidth="1"/>
  </cols>
  <sheetData>
    <row r="1" spans="1:12" ht="21.75" customHeight="1">
      <c r="A1" s="303" t="s">
        <v>66</v>
      </c>
      <c r="B1" s="303"/>
      <c r="C1" s="40" t="s">
        <v>6</v>
      </c>
      <c r="D1" s="40"/>
      <c r="E1" s="40"/>
      <c r="F1" s="40"/>
      <c r="G1" s="40"/>
      <c r="H1" s="40"/>
      <c r="I1" s="40"/>
      <c r="J1" s="77"/>
      <c r="K1" s="40"/>
      <c r="L1" s="40"/>
    </row>
    <row r="2" spans="1:12" ht="20.25" customHeight="1">
      <c r="A2" s="246" t="s">
        <v>68</v>
      </c>
      <c r="B2" s="304"/>
      <c r="C2" s="247"/>
      <c r="D2" s="297" t="s">
        <v>372</v>
      </c>
      <c r="E2" s="297" t="s">
        <v>387</v>
      </c>
      <c r="F2" s="246" t="s">
        <v>7</v>
      </c>
      <c r="G2" s="247"/>
      <c r="H2" s="246" t="s">
        <v>1</v>
      </c>
      <c r="I2" s="304"/>
      <c r="J2" s="304"/>
      <c r="K2" s="304"/>
      <c r="L2" s="247"/>
    </row>
    <row r="3" spans="1:12" ht="20.25" customHeight="1">
      <c r="A3" s="41" t="s">
        <v>33</v>
      </c>
      <c r="B3" s="41" t="s">
        <v>28</v>
      </c>
      <c r="C3" s="41" t="s">
        <v>20</v>
      </c>
      <c r="D3" s="298"/>
      <c r="E3" s="298"/>
      <c r="F3" s="65" t="s">
        <v>23</v>
      </c>
      <c r="G3" s="66" t="s">
        <v>22</v>
      </c>
      <c r="H3" s="41" t="s">
        <v>15</v>
      </c>
      <c r="I3" s="41" t="s">
        <v>12</v>
      </c>
      <c r="J3" s="36" t="s">
        <v>19</v>
      </c>
      <c r="K3" s="41" t="s">
        <v>10</v>
      </c>
      <c r="L3" s="41" t="s">
        <v>23</v>
      </c>
    </row>
    <row r="4" spans="1:12" ht="20.25" customHeight="1">
      <c r="A4" s="255" t="s">
        <v>61</v>
      </c>
      <c r="B4" s="256"/>
      <c r="C4" s="257"/>
      <c r="D4" s="24">
        <f>SUM(D5,D215,D270,D403,D419,D431,D447,D459,D475)</f>
        <v>1140041</v>
      </c>
      <c r="E4" s="24">
        <f>SUM(E5,E215,E270,E403,E419,E431,E447,E459,E475)</f>
        <v>1207689.9999999998</v>
      </c>
      <c r="F4" s="24">
        <f t="shared" ref="F4:F6" si="0">E4-D4</f>
        <v>67648.999999999767</v>
      </c>
      <c r="G4" s="25">
        <f t="shared" ref="G4:G6" si="1">SUM(F4/D4)*100</f>
        <v>5.933909394486669</v>
      </c>
      <c r="H4" s="291"/>
      <c r="I4" s="292"/>
      <c r="J4" s="292"/>
      <c r="K4" s="292"/>
      <c r="L4" s="293"/>
    </row>
    <row r="5" spans="1:12" ht="20.25" customHeight="1">
      <c r="A5" s="291" t="s">
        <v>37</v>
      </c>
      <c r="B5" s="292"/>
      <c r="C5" s="293"/>
      <c r="D5" s="24">
        <f>SUM(D6,D59,D92)</f>
        <v>858012</v>
      </c>
      <c r="E5" s="24">
        <f>SUM(E6,E59,E92)</f>
        <v>922345.1719999999</v>
      </c>
      <c r="F5" s="24">
        <f t="shared" si="0"/>
        <v>64333.171999999904</v>
      </c>
      <c r="G5" s="25">
        <f t="shared" si="1"/>
        <v>7.4979338284312931</v>
      </c>
      <c r="H5" s="291"/>
      <c r="I5" s="292"/>
      <c r="J5" s="292"/>
      <c r="K5" s="292"/>
      <c r="L5" s="293"/>
    </row>
    <row r="6" spans="1:12" ht="20.25" customHeight="1">
      <c r="A6" s="26"/>
      <c r="B6" s="248" t="s">
        <v>8</v>
      </c>
      <c r="C6" s="249"/>
      <c r="D6" s="24">
        <f>SUM(D7,D15,D24,D34,D42)</f>
        <v>702137</v>
      </c>
      <c r="E6" s="24">
        <f>SUM(E7,E15,E24,E34,E42)</f>
        <v>794195.1719999999</v>
      </c>
      <c r="F6" s="24">
        <f t="shared" si="0"/>
        <v>92058.171999999904</v>
      </c>
      <c r="G6" s="25">
        <f t="shared" si="1"/>
        <v>13.111140988154721</v>
      </c>
      <c r="H6" s="291"/>
      <c r="I6" s="292"/>
      <c r="J6" s="292"/>
      <c r="K6" s="292"/>
      <c r="L6" s="293"/>
    </row>
    <row r="7" spans="1:12" ht="24" customHeight="1">
      <c r="A7" s="28"/>
      <c r="B7" s="26"/>
      <c r="C7" s="36" t="s">
        <v>21</v>
      </c>
      <c r="D7" s="59">
        <v>568000</v>
      </c>
      <c r="E7" s="24">
        <f>L8*0.001</f>
        <v>652200</v>
      </c>
      <c r="F7" s="24">
        <f>E7-D7</f>
        <v>84200</v>
      </c>
      <c r="G7" s="25">
        <f>SUM(F7/D7)*100</f>
        <v>14.82394366197183</v>
      </c>
      <c r="H7" s="291"/>
      <c r="I7" s="292"/>
      <c r="J7" s="292"/>
      <c r="K7" s="292"/>
      <c r="L7" s="293"/>
    </row>
    <row r="8" spans="1:12" ht="20.25" customHeight="1">
      <c r="A8" s="28"/>
      <c r="B8" s="28"/>
      <c r="C8" s="28"/>
      <c r="D8" s="75"/>
      <c r="E8" s="75"/>
      <c r="F8" s="75"/>
      <c r="G8" s="75"/>
      <c r="H8" s="311" t="s">
        <v>192</v>
      </c>
      <c r="I8" s="312"/>
      <c r="J8" s="312"/>
      <c r="K8" s="313"/>
      <c r="L8" s="24">
        <f>SUM(L9:L14)</f>
        <v>652200000</v>
      </c>
    </row>
    <row r="9" spans="1:12" ht="20.25" customHeight="1">
      <c r="A9" s="28"/>
      <c r="B9" s="28"/>
      <c r="C9" s="28"/>
      <c r="D9" s="28"/>
      <c r="E9" s="28"/>
      <c r="F9" s="28"/>
      <c r="G9" s="28"/>
      <c r="H9" s="145" t="s">
        <v>331</v>
      </c>
      <c r="I9" s="146">
        <v>2417500</v>
      </c>
      <c r="J9" s="145">
        <v>20</v>
      </c>
      <c r="K9" s="145">
        <v>12</v>
      </c>
      <c r="L9" s="24">
        <f>SUM(I9*J9*K9)</f>
        <v>580200000</v>
      </c>
    </row>
    <row r="10" spans="1:12" ht="20.25" customHeight="1">
      <c r="A10" s="28"/>
      <c r="B10" s="28"/>
      <c r="C10" s="28"/>
      <c r="D10" s="28"/>
      <c r="E10" s="28"/>
      <c r="F10" s="28"/>
      <c r="G10" s="28"/>
      <c r="H10" s="145" t="s">
        <v>332</v>
      </c>
      <c r="I10" s="146">
        <v>6000000</v>
      </c>
      <c r="J10" s="145">
        <v>1</v>
      </c>
      <c r="K10" s="145">
        <v>12</v>
      </c>
      <c r="L10" s="24">
        <f>SUM(I10*J10*K10)</f>
        <v>72000000</v>
      </c>
    </row>
    <row r="11" spans="1:12" ht="24.75" customHeight="1">
      <c r="A11" s="28"/>
      <c r="B11" s="28"/>
      <c r="C11" s="28"/>
      <c r="D11" s="28"/>
      <c r="E11" s="28"/>
      <c r="F11" s="28"/>
      <c r="G11" s="28"/>
      <c r="H11" s="145"/>
      <c r="I11" s="146"/>
      <c r="J11" s="145"/>
      <c r="K11" s="145"/>
      <c r="L11" s="24"/>
    </row>
    <row r="12" spans="1:12" ht="20.25" hidden="1" customHeight="1">
      <c r="A12" s="28"/>
      <c r="B12" s="28"/>
      <c r="C12" s="28"/>
      <c r="D12" s="28"/>
      <c r="E12" s="28"/>
      <c r="F12" s="28"/>
      <c r="G12" s="28"/>
      <c r="H12" s="145"/>
      <c r="I12" s="146"/>
      <c r="J12" s="145"/>
      <c r="K12" s="145"/>
      <c r="L12" s="24">
        <f t="shared" ref="L12:L13" si="2">SUM(I12*J12*K12)</f>
        <v>0</v>
      </c>
    </row>
    <row r="13" spans="1:12" ht="20.25" hidden="1" customHeight="1">
      <c r="A13" s="28"/>
      <c r="B13" s="28"/>
      <c r="C13" s="28"/>
      <c r="D13" s="28"/>
      <c r="E13" s="28"/>
      <c r="F13" s="28"/>
      <c r="G13" s="28"/>
      <c r="H13" s="145"/>
      <c r="I13" s="146"/>
      <c r="J13" s="145"/>
      <c r="K13" s="145"/>
      <c r="L13" s="24">
        <f t="shared" si="2"/>
        <v>0</v>
      </c>
    </row>
    <row r="14" spans="1:12" ht="20.25" hidden="1" customHeight="1">
      <c r="A14" s="28"/>
      <c r="B14" s="28"/>
      <c r="C14" s="28"/>
      <c r="D14" s="28"/>
      <c r="E14" s="28"/>
      <c r="F14" s="28"/>
      <c r="G14" s="28"/>
      <c r="H14" s="145"/>
      <c r="I14" s="146"/>
      <c r="J14" s="145"/>
      <c r="K14" s="145"/>
      <c r="L14" s="24">
        <f t="shared" ref="L14" si="3">SUM(I14*J14*K14)</f>
        <v>0</v>
      </c>
    </row>
    <row r="15" spans="1:12" ht="23.25" customHeight="1">
      <c r="A15" s="78"/>
      <c r="B15" s="78"/>
      <c r="C15" s="36" t="s">
        <v>264</v>
      </c>
      <c r="D15" s="59">
        <v>25680</v>
      </c>
      <c r="E15" s="24">
        <f>SUM(L16,L21)*0.001</f>
        <v>22380</v>
      </c>
      <c r="F15" s="24">
        <f>E15-D15</f>
        <v>-3300</v>
      </c>
      <c r="G15" s="25">
        <f>SUM(F15/D15)*100</f>
        <v>-12.850467289719624</v>
      </c>
      <c r="H15" s="291"/>
      <c r="I15" s="292"/>
      <c r="J15" s="292"/>
      <c r="K15" s="292"/>
      <c r="L15" s="293"/>
    </row>
    <row r="16" spans="1:12" ht="20.25" customHeight="1">
      <c r="A16" s="78"/>
      <c r="B16" s="78"/>
      <c r="C16" s="26"/>
      <c r="D16" s="60"/>
      <c r="E16" s="60"/>
      <c r="F16" s="60"/>
      <c r="G16" s="60"/>
      <c r="H16" s="305" t="s">
        <v>192</v>
      </c>
      <c r="I16" s="306"/>
      <c r="J16" s="306"/>
      <c r="K16" s="307"/>
      <c r="L16" s="24">
        <f>SUM(L17:L20)</f>
        <v>0</v>
      </c>
    </row>
    <row r="17" spans="1:14" ht="20.25" customHeight="1">
      <c r="A17" s="78"/>
      <c r="B17" s="78"/>
      <c r="C17" s="28"/>
      <c r="D17" s="28"/>
      <c r="E17" s="28"/>
      <c r="F17" s="28"/>
      <c r="G17" s="28"/>
      <c r="H17" s="110"/>
      <c r="I17" s="111"/>
      <c r="J17" s="58"/>
      <c r="K17" s="90"/>
      <c r="L17" s="24">
        <f t="shared" ref="L17:L23" si="4">SUM(I17*J17*K17)</f>
        <v>0</v>
      </c>
    </row>
    <row r="18" spans="1:14" ht="20.25" hidden="1" customHeight="1">
      <c r="A18" s="78"/>
      <c r="B18" s="78"/>
      <c r="C18" s="28"/>
      <c r="D18" s="141"/>
      <c r="E18" s="141"/>
      <c r="F18" s="141"/>
      <c r="G18" s="141"/>
      <c r="H18" s="110"/>
      <c r="I18" s="111"/>
      <c r="J18" s="58"/>
      <c r="K18" s="90"/>
      <c r="L18" s="24">
        <f t="shared" si="4"/>
        <v>0</v>
      </c>
    </row>
    <row r="19" spans="1:14" ht="20.25" hidden="1" customHeight="1">
      <c r="A19" s="78"/>
      <c r="B19" s="78"/>
      <c r="C19" s="28"/>
      <c r="D19" s="141"/>
      <c r="E19" s="141"/>
      <c r="F19" s="141"/>
      <c r="G19" s="141"/>
      <c r="H19" s="110"/>
      <c r="I19" s="111"/>
      <c r="J19" s="58"/>
      <c r="K19" s="90"/>
      <c r="L19" s="24">
        <f t="shared" si="4"/>
        <v>0</v>
      </c>
    </row>
    <row r="20" spans="1:14" ht="20.25" hidden="1" customHeight="1">
      <c r="A20" s="78"/>
      <c r="B20" s="78"/>
      <c r="C20" s="28"/>
      <c r="D20" s="141"/>
      <c r="E20" s="141"/>
      <c r="F20" s="141"/>
      <c r="G20" s="141"/>
      <c r="H20" s="110"/>
      <c r="I20" s="111"/>
      <c r="J20" s="58"/>
      <c r="K20" s="90"/>
      <c r="L20" s="24">
        <f t="shared" si="4"/>
        <v>0</v>
      </c>
    </row>
    <row r="21" spans="1:14" ht="20.25" customHeight="1">
      <c r="A21" s="78"/>
      <c r="B21" s="78"/>
      <c r="C21" s="28"/>
      <c r="D21" s="141"/>
      <c r="E21" s="141"/>
      <c r="F21" s="141"/>
      <c r="G21" s="141"/>
      <c r="H21" s="305" t="s">
        <v>189</v>
      </c>
      <c r="I21" s="306"/>
      <c r="J21" s="306"/>
      <c r="K21" s="307"/>
      <c r="L21" s="24">
        <f>SUM(L22:L23)</f>
        <v>22380000</v>
      </c>
    </row>
    <row r="22" spans="1:14" ht="20.25" customHeight="1">
      <c r="A22" s="78"/>
      <c r="B22" s="78"/>
      <c r="C22" s="28"/>
      <c r="D22" s="141"/>
      <c r="E22" s="141"/>
      <c r="F22" s="141"/>
      <c r="G22" s="141"/>
      <c r="H22" s="110" t="s">
        <v>404</v>
      </c>
      <c r="I22" s="112">
        <v>932500</v>
      </c>
      <c r="J22" s="58">
        <v>1</v>
      </c>
      <c r="K22" s="58">
        <v>12</v>
      </c>
      <c r="L22" s="24">
        <f t="shared" si="4"/>
        <v>11190000</v>
      </c>
    </row>
    <row r="23" spans="1:14" ht="20.25" customHeight="1">
      <c r="A23" s="105"/>
      <c r="B23" s="78"/>
      <c r="C23" s="78"/>
      <c r="D23" s="79"/>
      <c r="E23" s="79"/>
      <c r="F23" s="79"/>
      <c r="G23" s="80"/>
      <c r="H23" s="110" t="s">
        <v>397</v>
      </c>
      <c r="I23" s="112">
        <v>932500</v>
      </c>
      <c r="J23" s="58">
        <v>1</v>
      </c>
      <c r="K23" s="58">
        <v>12</v>
      </c>
      <c r="L23" s="24">
        <f t="shared" si="4"/>
        <v>11190000</v>
      </c>
    </row>
    <row r="24" spans="1:14" ht="25.5" customHeight="1">
      <c r="A24" s="105"/>
      <c r="B24" s="78"/>
      <c r="C24" s="36" t="s">
        <v>79</v>
      </c>
      <c r="D24" s="59">
        <v>3000</v>
      </c>
      <c r="E24" s="24">
        <f>L25*0.001</f>
        <v>0</v>
      </c>
      <c r="F24" s="24">
        <f>E24-D24</f>
        <v>-3000</v>
      </c>
      <c r="G24" s="25">
        <f>SUM(F24/D24)*100</f>
        <v>-100</v>
      </c>
      <c r="H24" s="291"/>
      <c r="I24" s="292"/>
      <c r="J24" s="292"/>
      <c r="K24" s="292"/>
      <c r="L24" s="293"/>
    </row>
    <row r="25" spans="1:14" ht="20.25" customHeight="1">
      <c r="A25" s="105"/>
      <c r="B25" s="78"/>
      <c r="C25" s="26"/>
      <c r="D25" s="60"/>
      <c r="E25" s="60"/>
      <c r="F25" s="60"/>
      <c r="G25" s="60"/>
      <c r="H25" s="305" t="s">
        <v>194</v>
      </c>
      <c r="I25" s="306"/>
      <c r="J25" s="306"/>
      <c r="K25" s="307"/>
      <c r="L25" s="24">
        <f>SUM(L26:L27)</f>
        <v>0</v>
      </c>
      <c r="N25" s="122"/>
    </row>
    <row r="26" spans="1:14" ht="20.25" customHeight="1">
      <c r="A26" s="105"/>
      <c r="B26" s="78"/>
      <c r="C26" s="28"/>
      <c r="D26" s="75"/>
      <c r="E26" s="75"/>
      <c r="F26" s="75"/>
      <c r="G26" s="75"/>
      <c r="H26" s="110" t="s">
        <v>385</v>
      </c>
      <c r="I26" s="112"/>
      <c r="J26" s="58">
        <v>1</v>
      </c>
      <c r="K26" s="58">
        <v>1</v>
      </c>
      <c r="L26" s="24">
        <f>I26*J26*K26</f>
        <v>0</v>
      </c>
      <c r="N26" s="122"/>
    </row>
    <row r="27" spans="1:14" ht="20.25" customHeight="1">
      <c r="A27" s="105"/>
      <c r="B27" s="105"/>
      <c r="C27" s="28"/>
      <c r="D27" s="28"/>
      <c r="E27" s="28"/>
      <c r="F27" s="28"/>
      <c r="G27" s="28"/>
      <c r="H27" s="110"/>
      <c r="I27" s="112"/>
      <c r="J27" s="58"/>
      <c r="K27" s="58"/>
      <c r="L27" s="24">
        <f>SUM(I27*J27*K27)</f>
        <v>0</v>
      </c>
      <c r="N27" s="122"/>
    </row>
    <row r="28" spans="1:14" ht="24" customHeight="1">
      <c r="A28" s="148"/>
      <c r="B28" s="148"/>
      <c r="C28" s="138"/>
      <c r="D28" s="126"/>
      <c r="E28" s="126"/>
      <c r="F28" s="126"/>
      <c r="G28" s="126"/>
      <c r="H28" s="317" t="s">
        <v>268</v>
      </c>
      <c r="I28" s="318"/>
      <c r="J28" s="318"/>
      <c r="K28" s="319"/>
      <c r="L28" s="136">
        <f>SUM(L29:L30)</f>
        <v>0</v>
      </c>
    </row>
    <row r="29" spans="1:14" ht="20.25" customHeight="1">
      <c r="A29" s="148"/>
      <c r="B29" s="148"/>
      <c r="C29" s="125"/>
      <c r="D29" s="125"/>
      <c r="E29" s="125"/>
      <c r="F29" s="127"/>
      <c r="G29" s="125"/>
      <c r="H29" s="131"/>
      <c r="I29" s="132"/>
      <c r="J29" s="131"/>
      <c r="K29" s="131"/>
      <c r="L29" s="136">
        <f>SUM(I29*J29*K29)</f>
        <v>0</v>
      </c>
    </row>
    <row r="30" spans="1:14" ht="20.25" customHeight="1">
      <c r="A30" s="149"/>
      <c r="B30" s="149"/>
      <c r="C30" s="128"/>
      <c r="D30" s="128"/>
      <c r="E30" s="128"/>
      <c r="F30" s="128"/>
      <c r="G30" s="128"/>
      <c r="H30" s="131"/>
      <c r="I30" s="132"/>
      <c r="J30" s="131"/>
      <c r="K30" s="131"/>
      <c r="L30" s="136">
        <f>SUM(I30*J30*K30)</f>
        <v>0</v>
      </c>
    </row>
    <row r="31" spans="1:14" ht="27" customHeight="1">
      <c r="A31" s="303" t="s">
        <v>85</v>
      </c>
      <c r="B31" s="303"/>
      <c r="C31" s="40" t="s">
        <v>6</v>
      </c>
      <c r="D31" s="40"/>
      <c r="E31" s="40"/>
      <c r="F31" s="40"/>
      <c r="G31" s="40"/>
      <c r="H31" s="113"/>
      <c r="I31" s="168"/>
      <c r="J31" s="114"/>
      <c r="K31" s="113"/>
      <c r="L31" s="168"/>
    </row>
    <row r="32" spans="1:14" ht="27" customHeight="1">
      <c r="A32" s="246" t="s">
        <v>68</v>
      </c>
      <c r="B32" s="304"/>
      <c r="C32" s="247"/>
      <c r="D32" s="244" t="str">
        <f>D2</f>
        <v>2025년 예산</v>
      </c>
      <c r="E32" s="244" t="str">
        <f>E2</f>
        <v>2026년 예산</v>
      </c>
      <c r="F32" s="246" t="s">
        <v>7</v>
      </c>
      <c r="G32" s="247"/>
      <c r="H32" s="246" t="s">
        <v>1</v>
      </c>
      <c r="I32" s="304"/>
      <c r="J32" s="304"/>
      <c r="K32" s="304"/>
      <c r="L32" s="247"/>
    </row>
    <row r="33" spans="1:12" ht="27" customHeight="1">
      <c r="A33" s="41" t="s">
        <v>33</v>
      </c>
      <c r="B33" s="41" t="s">
        <v>28</v>
      </c>
      <c r="C33" s="41" t="s">
        <v>20</v>
      </c>
      <c r="D33" s="245"/>
      <c r="E33" s="245"/>
      <c r="F33" s="65" t="s">
        <v>23</v>
      </c>
      <c r="G33" s="66" t="s">
        <v>22</v>
      </c>
      <c r="H33" s="41" t="s">
        <v>15</v>
      </c>
      <c r="I33" s="41" t="s">
        <v>12</v>
      </c>
      <c r="J33" s="36" t="s">
        <v>19</v>
      </c>
      <c r="K33" s="41" t="s">
        <v>10</v>
      </c>
      <c r="L33" s="41" t="s">
        <v>23</v>
      </c>
    </row>
    <row r="34" spans="1:12" ht="28.5" customHeight="1">
      <c r="A34" s="105"/>
      <c r="B34" s="105"/>
      <c r="C34" s="71" t="s">
        <v>267</v>
      </c>
      <c r="D34" s="59">
        <v>47450</v>
      </c>
      <c r="E34" s="24">
        <f>SUM(L35,L39)*0.001</f>
        <v>48849.972000000002</v>
      </c>
      <c r="F34" s="24">
        <f>E34-D34</f>
        <v>1399.9720000000016</v>
      </c>
      <c r="G34" s="25">
        <f>SUM(F34/D34)*100</f>
        <v>2.9504151738672322</v>
      </c>
      <c r="H34" s="291"/>
      <c r="I34" s="292"/>
      <c r="J34" s="292"/>
      <c r="K34" s="292"/>
      <c r="L34" s="293"/>
    </row>
    <row r="35" spans="1:12" ht="20.25" customHeight="1">
      <c r="A35" s="105"/>
      <c r="B35" s="105"/>
      <c r="C35" s="68"/>
      <c r="D35" s="75"/>
      <c r="E35" s="75"/>
      <c r="F35" s="75"/>
      <c r="G35" s="75"/>
      <c r="H35" s="311" t="s">
        <v>196</v>
      </c>
      <c r="I35" s="312"/>
      <c r="J35" s="312"/>
      <c r="K35" s="313"/>
      <c r="L35" s="24">
        <f>SUM(L36:L41)</f>
        <v>48849972</v>
      </c>
    </row>
    <row r="36" spans="1:12" ht="20.25" customHeight="1">
      <c r="A36" s="105"/>
      <c r="B36" s="28"/>
      <c r="C36" s="68"/>
      <c r="D36" s="28"/>
      <c r="E36" s="28"/>
      <c r="F36" s="28"/>
      <c r="G36" s="28"/>
      <c r="H36" s="131" t="s">
        <v>103</v>
      </c>
      <c r="I36" s="132">
        <v>48849972</v>
      </c>
      <c r="J36" s="131">
        <v>1</v>
      </c>
      <c r="K36" s="131">
        <v>1</v>
      </c>
      <c r="L36" s="24">
        <f>SUM(I36*J36*K36)</f>
        <v>48849972</v>
      </c>
    </row>
    <row r="37" spans="1:12" ht="20.25" hidden="1" customHeight="1">
      <c r="A37" s="105"/>
      <c r="B37" s="28"/>
      <c r="C37" s="68"/>
      <c r="D37" s="28"/>
      <c r="E37" s="28"/>
      <c r="F37" s="28"/>
      <c r="G37" s="28"/>
      <c r="H37" s="58"/>
      <c r="I37" s="59"/>
      <c r="J37" s="58"/>
      <c r="K37" s="58"/>
      <c r="L37" s="24">
        <f>SUM(I37*J37*K37)</f>
        <v>0</v>
      </c>
    </row>
    <row r="38" spans="1:12" ht="20.25" hidden="1" customHeight="1">
      <c r="A38" s="105"/>
      <c r="B38" s="28"/>
      <c r="C38" s="68"/>
      <c r="D38" s="28"/>
      <c r="E38" s="28"/>
      <c r="F38" s="28"/>
      <c r="G38" s="28"/>
      <c r="H38" s="58"/>
      <c r="I38" s="59"/>
      <c r="J38" s="58"/>
      <c r="K38" s="58"/>
      <c r="L38" s="24">
        <f>SUM(I38*J38*K38)</f>
        <v>0</v>
      </c>
    </row>
    <row r="39" spans="1:12" ht="20.25" hidden="1" customHeight="1">
      <c r="A39" s="105"/>
      <c r="B39" s="28"/>
      <c r="C39" s="68"/>
      <c r="D39" s="28"/>
      <c r="E39" s="28"/>
      <c r="F39" s="28"/>
      <c r="G39" s="28"/>
      <c r="H39" s="305" t="s">
        <v>266</v>
      </c>
      <c r="I39" s="306"/>
      <c r="J39" s="306"/>
      <c r="K39" s="307"/>
      <c r="L39" s="86">
        <f>SUM(L40:L41)</f>
        <v>0</v>
      </c>
    </row>
    <row r="40" spans="1:12" ht="20.25" hidden="1" customHeight="1">
      <c r="A40" s="105"/>
      <c r="B40" s="28"/>
      <c r="C40" s="68"/>
      <c r="D40" s="28"/>
      <c r="E40" s="28"/>
      <c r="F40" s="28"/>
      <c r="G40" s="28"/>
      <c r="H40" s="58"/>
      <c r="I40" s="59"/>
      <c r="J40" s="58"/>
      <c r="K40" s="58"/>
      <c r="L40" s="24">
        <f>SUM(I40*J40*K40)</f>
        <v>0</v>
      </c>
    </row>
    <row r="41" spans="1:12" ht="20.25" hidden="1" customHeight="1">
      <c r="A41" s="105"/>
      <c r="B41" s="28"/>
      <c r="C41" s="69"/>
      <c r="D41" s="48"/>
      <c r="E41" s="48"/>
      <c r="F41" s="48"/>
      <c r="G41" s="48"/>
      <c r="H41" s="58"/>
      <c r="I41" s="59"/>
      <c r="J41" s="58"/>
      <c r="K41" s="58"/>
      <c r="L41" s="24">
        <f t="shared" ref="L41" si="5">SUM(I41*J41*K41)</f>
        <v>0</v>
      </c>
    </row>
    <row r="42" spans="1:12" ht="30" customHeight="1">
      <c r="A42" s="105"/>
      <c r="B42" s="28"/>
      <c r="C42" s="144" t="s">
        <v>265</v>
      </c>
      <c r="D42" s="132">
        <v>58007</v>
      </c>
      <c r="E42" s="136">
        <f>SUM(L50,L43)*0.001</f>
        <v>70765.2</v>
      </c>
      <c r="F42" s="136">
        <f>E42-D42</f>
        <v>12758.199999999997</v>
      </c>
      <c r="G42" s="137">
        <f>SUM(F42/D42)*100</f>
        <v>21.994242074232414</v>
      </c>
      <c r="H42" s="320"/>
      <c r="I42" s="321"/>
      <c r="J42" s="321"/>
      <c r="K42" s="321"/>
      <c r="L42" s="322"/>
    </row>
    <row r="43" spans="1:12" ht="30" customHeight="1">
      <c r="A43" s="105"/>
      <c r="B43" s="81"/>
      <c r="C43" s="138"/>
      <c r="D43" s="138"/>
      <c r="E43" s="126"/>
      <c r="F43" s="126"/>
      <c r="G43" s="160"/>
      <c r="H43" s="305" t="s">
        <v>195</v>
      </c>
      <c r="I43" s="306"/>
      <c r="J43" s="306"/>
      <c r="K43" s="307"/>
      <c r="L43" s="24">
        <f>SUM(L44:L49)</f>
        <v>70765200</v>
      </c>
    </row>
    <row r="44" spans="1:12" ht="20.25" customHeight="1">
      <c r="A44" s="105"/>
      <c r="B44" s="81"/>
      <c r="C44" s="138"/>
      <c r="D44" s="138"/>
      <c r="E44" s="126"/>
      <c r="F44" s="126"/>
      <c r="G44" s="160"/>
      <c r="H44" s="58" t="s">
        <v>394</v>
      </c>
      <c r="I44" s="59">
        <v>70765200</v>
      </c>
      <c r="J44" s="58">
        <v>1</v>
      </c>
      <c r="K44" s="58">
        <v>1</v>
      </c>
      <c r="L44" s="24">
        <f>SUM(I44*J44*K44)</f>
        <v>70765200</v>
      </c>
    </row>
    <row r="45" spans="1:12" ht="20.25" hidden="1" customHeight="1">
      <c r="A45" s="105"/>
      <c r="B45" s="81"/>
      <c r="C45" s="138"/>
      <c r="D45" s="138"/>
      <c r="E45" s="126"/>
      <c r="F45" s="126"/>
      <c r="G45" s="160"/>
      <c r="H45" s="58" t="s">
        <v>106</v>
      </c>
      <c r="I45" s="59"/>
      <c r="J45" s="58"/>
      <c r="K45" s="58"/>
      <c r="L45" s="24">
        <f t="shared" ref="L45:L49" si="6">SUM(I45*J45*K45)</f>
        <v>0</v>
      </c>
    </row>
    <row r="46" spans="1:12" ht="20.25" hidden="1" customHeight="1">
      <c r="A46" s="105"/>
      <c r="B46" s="81"/>
      <c r="C46" s="138"/>
      <c r="D46" s="138"/>
      <c r="E46" s="126"/>
      <c r="F46" s="126"/>
      <c r="G46" s="160"/>
      <c r="H46" s="58" t="s">
        <v>105</v>
      </c>
      <c r="I46" s="59"/>
      <c r="J46" s="58"/>
      <c r="K46" s="58"/>
      <c r="L46" s="24">
        <f t="shared" si="6"/>
        <v>0</v>
      </c>
    </row>
    <row r="47" spans="1:12" ht="20.25" hidden="1" customHeight="1">
      <c r="A47" s="105"/>
      <c r="B47" s="81"/>
      <c r="C47" s="138"/>
      <c r="D47" s="138"/>
      <c r="E47" s="126"/>
      <c r="F47" s="126"/>
      <c r="G47" s="160"/>
      <c r="H47" s="58" t="s">
        <v>96</v>
      </c>
      <c r="I47" s="59"/>
      <c r="J47" s="58"/>
      <c r="K47" s="58"/>
      <c r="L47" s="24">
        <f t="shared" si="6"/>
        <v>0</v>
      </c>
    </row>
    <row r="48" spans="1:12" ht="20.25" hidden="1" customHeight="1">
      <c r="A48" s="105"/>
      <c r="B48" s="81"/>
      <c r="C48" s="138"/>
      <c r="D48" s="138"/>
      <c r="E48" s="126"/>
      <c r="F48" s="126"/>
      <c r="G48" s="160"/>
      <c r="H48" s="58" t="s">
        <v>107</v>
      </c>
      <c r="I48" s="59"/>
      <c r="J48" s="58"/>
      <c r="K48" s="58"/>
      <c r="L48" s="24">
        <f t="shared" si="6"/>
        <v>0</v>
      </c>
    </row>
    <row r="49" spans="1:12" ht="20.25" hidden="1" customHeight="1">
      <c r="A49" s="105"/>
      <c r="B49" s="81"/>
      <c r="C49" s="138"/>
      <c r="D49" s="138"/>
      <c r="E49" s="126"/>
      <c r="F49" s="126"/>
      <c r="G49" s="160"/>
      <c r="H49" s="58"/>
      <c r="I49" s="59"/>
      <c r="J49" s="58"/>
      <c r="K49" s="58"/>
      <c r="L49" s="24">
        <f t="shared" si="6"/>
        <v>0</v>
      </c>
    </row>
    <row r="50" spans="1:12" ht="21.75" hidden="1" customHeight="1">
      <c r="A50" s="28"/>
      <c r="B50" s="81"/>
      <c r="C50" s="68"/>
      <c r="D50" s="68"/>
      <c r="E50" s="75"/>
      <c r="F50" s="75"/>
      <c r="G50" s="101"/>
      <c r="H50" s="305" t="s">
        <v>266</v>
      </c>
      <c r="I50" s="306"/>
      <c r="J50" s="306"/>
      <c r="K50" s="307"/>
      <c r="L50" s="86">
        <f>SUM(L51:L55)</f>
        <v>0</v>
      </c>
    </row>
    <row r="51" spans="1:12" ht="26.25" hidden="1" customHeight="1">
      <c r="A51" s="28"/>
      <c r="B51" s="81"/>
      <c r="C51" s="68"/>
      <c r="D51" s="147"/>
      <c r="E51" s="75"/>
      <c r="F51" s="75"/>
      <c r="G51" s="101"/>
      <c r="H51" s="58" t="s">
        <v>95</v>
      </c>
      <c r="I51" s="59"/>
      <c r="J51" s="58"/>
      <c r="K51" s="58"/>
      <c r="L51" s="24">
        <f>SUM(I51*J51*K51)</f>
        <v>0</v>
      </c>
    </row>
    <row r="52" spans="1:12" ht="26.25" hidden="1" customHeight="1">
      <c r="A52" s="125"/>
      <c r="B52" s="193"/>
      <c r="C52" s="138"/>
      <c r="D52" s="194"/>
      <c r="E52" s="126"/>
      <c r="F52" s="126"/>
      <c r="G52" s="160"/>
      <c r="H52" s="58" t="s">
        <v>106</v>
      </c>
      <c r="I52" s="59"/>
      <c r="J52" s="58"/>
      <c r="K52" s="58"/>
      <c r="L52" s="24"/>
    </row>
    <row r="53" spans="1:12" ht="26.25" hidden="1" customHeight="1">
      <c r="A53" s="125"/>
      <c r="B53" s="193"/>
      <c r="C53" s="138"/>
      <c r="D53" s="194"/>
      <c r="E53" s="126"/>
      <c r="F53" s="126"/>
      <c r="G53" s="160"/>
      <c r="H53" s="58" t="s">
        <v>105</v>
      </c>
      <c r="I53" s="59"/>
      <c r="J53" s="58"/>
      <c r="K53" s="58"/>
      <c r="L53" s="24"/>
    </row>
    <row r="54" spans="1:12" ht="26.25" hidden="1" customHeight="1">
      <c r="A54" s="125"/>
      <c r="B54" s="193"/>
      <c r="C54" s="138"/>
      <c r="D54" s="194"/>
      <c r="E54" s="126"/>
      <c r="F54" s="126"/>
      <c r="G54" s="160"/>
      <c r="H54" s="58" t="s">
        <v>96</v>
      </c>
      <c r="I54" s="59"/>
      <c r="J54" s="58"/>
      <c r="K54" s="58"/>
      <c r="L54" s="24"/>
    </row>
    <row r="55" spans="1:12" ht="26.25" hidden="1" customHeight="1">
      <c r="A55" s="128"/>
      <c r="B55" s="150"/>
      <c r="C55" s="139"/>
      <c r="D55" s="161"/>
      <c r="E55" s="129"/>
      <c r="F55" s="129"/>
      <c r="G55" s="162"/>
      <c r="H55" s="58" t="s">
        <v>107</v>
      </c>
      <c r="I55" s="59"/>
      <c r="J55" s="58"/>
      <c r="K55" s="58"/>
      <c r="L55" s="24">
        <f t="shared" ref="L55" si="7">SUM(I55*J55*K55)</f>
        <v>0</v>
      </c>
    </row>
    <row r="56" spans="1:12" ht="27" customHeight="1">
      <c r="A56" s="303" t="s">
        <v>109</v>
      </c>
      <c r="B56" s="303"/>
      <c r="C56" s="40" t="s">
        <v>6</v>
      </c>
      <c r="D56" s="40"/>
      <c r="E56" s="40"/>
      <c r="F56" s="40"/>
      <c r="G56" s="40"/>
      <c r="H56" s="113"/>
      <c r="I56" s="113"/>
      <c r="J56" s="114"/>
      <c r="K56" s="113"/>
      <c r="L56" s="113"/>
    </row>
    <row r="57" spans="1:12" ht="27" customHeight="1">
      <c r="A57" s="246" t="s">
        <v>68</v>
      </c>
      <c r="B57" s="304"/>
      <c r="C57" s="247"/>
      <c r="D57" s="244" t="str">
        <f>D32</f>
        <v>2025년 예산</v>
      </c>
      <c r="E57" s="244" t="str">
        <f>E32</f>
        <v>2026년 예산</v>
      </c>
      <c r="F57" s="246" t="s">
        <v>7</v>
      </c>
      <c r="G57" s="247"/>
      <c r="H57" s="246" t="s">
        <v>1</v>
      </c>
      <c r="I57" s="304"/>
      <c r="J57" s="304"/>
      <c r="K57" s="304"/>
      <c r="L57" s="247"/>
    </row>
    <row r="58" spans="1:12" ht="27" customHeight="1">
      <c r="A58" s="41" t="s">
        <v>33</v>
      </c>
      <c r="B58" s="41" t="s">
        <v>28</v>
      </c>
      <c r="C58" s="41" t="s">
        <v>20</v>
      </c>
      <c r="D58" s="245"/>
      <c r="E58" s="245"/>
      <c r="F58" s="65" t="s">
        <v>23</v>
      </c>
      <c r="G58" s="66" t="s">
        <v>22</v>
      </c>
      <c r="H58" s="41" t="s">
        <v>15</v>
      </c>
      <c r="I58" s="41" t="s">
        <v>12</v>
      </c>
      <c r="J58" s="36" t="s">
        <v>19</v>
      </c>
      <c r="K58" s="41" t="s">
        <v>10</v>
      </c>
      <c r="L58" s="41" t="s">
        <v>23</v>
      </c>
    </row>
    <row r="59" spans="1:12" ht="29.25" customHeight="1">
      <c r="A59" s="28"/>
      <c r="B59" s="151" t="s">
        <v>55</v>
      </c>
      <c r="C59" s="152"/>
      <c r="D59" s="136">
        <f>SUM(D60,D70,D76)</f>
        <v>10000</v>
      </c>
      <c r="E59" s="136">
        <f>SUM(E60,E70,E76)</f>
        <v>7500</v>
      </c>
      <c r="F59" s="136">
        <f>E59-D59</f>
        <v>-2500</v>
      </c>
      <c r="G59" s="137">
        <f>SUM(F59/D59)*100</f>
        <v>-25</v>
      </c>
      <c r="H59" s="320"/>
      <c r="I59" s="321"/>
      <c r="J59" s="321"/>
      <c r="K59" s="321"/>
      <c r="L59" s="322"/>
    </row>
    <row r="60" spans="1:12" ht="27" customHeight="1">
      <c r="A60" s="28"/>
      <c r="B60" s="153"/>
      <c r="C60" s="154" t="s">
        <v>104</v>
      </c>
      <c r="D60" s="132">
        <v>2000</v>
      </c>
      <c r="E60" s="136">
        <f>SUM(L67,L64,L61)*0.001</f>
        <v>0</v>
      </c>
      <c r="F60" s="136">
        <f>E60-D60</f>
        <v>-2000</v>
      </c>
      <c r="G60" s="137">
        <f>SUM(F60/D60)*100</f>
        <v>-100</v>
      </c>
      <c r="H60" s="323"/>
      <c r="I60" s="323"/>
      <c r="J60" s="323"/>
      <c r="K60" s="323"/>
      <c r="L60" s="323"/>
    </row>
    <row r="61" spans="1:12" ht="27" customHeight="1">
      <c r="A61" s="28"/>
      <c r="B61" s="125"/>
      <c r="C61" s="215"/>
      <c r="D61" s="194"/>
      <c r="E61" s="126"/>
      <c r="F61" s="126"/>
      <c r="G61" s="160"/>
      <c r="H61" s="311" t="s">
        <v>361</v>
      </c>
      <c r="I61" s="312"/>
      <c r="J61" s="312"/>
      <c r="K61" s="313"/>
      <c r="L61" s="86">
        <f>SUM(L62:L63)</f>
        <v>0</v>
      </c>
    </row>
    <row r="62" spans="1:12" ht="27" customHeight="1">
      <c r="A62" s="28"/>
      <c r="B62" s="125"/>
      <c r="C62" s="215"/>
      <c r="D62" s="194"/>
      <c r="E62" s="126"/>
      <c r="F62" s="126"/>
      <c r="G62" s="160"/>
      <c r="H62" s="58" t="s">
        <v>104</v>
      </c>
      <c r="I62" s="59"/>
      <c r="J62" s="58"/>
      <c r="K62" s="58"/>
      <c r="L62" s="24">
        <f>SUM(I62*J62*K62)</f>
        <v>0</v>
      </c>
    </row>
    <row r="63" spans="1:12" ht="27" hidden="1" customHeight="1">
      <c r="A63" s="28"/>
      <c r="B63" s="125"/>
      <c r="C63" s="215"/>
      <c r="D63" s="194"/>
      <c r="E63" s="126"/>
      <c r="F63" s="126"/>
      <c r="G63" s="160"/>
      <c r="H63" s="58"/>
      <c r="I63" s="59"/>
      <c r="J63" s="58"/>
      <c r="K63" s="58"/>
      <c r="L63" s="24">
        <f>SUM(I63*J63*K63)</f>
        <v>0</v>
      </c>
    </row>
    <row r="64" spans="1:12" ht="27" hidden="1" customHeight="1">
      <c r="A64" s="28"/>
      <c r="B64" s="125"/>
      <c r="C64" s="215"/>
      <c r="D64" s="194"/>
      <c r="E64" s="126"/>
      <c r="F64" s="126"/>
      <c r="G64" s="160"/>
      <c r="H64" s="311" t="s">
        <v>78</v>
      </c>
      <c r="I64" s="312"/>
      <c r="J64" s="312"/>
      <c r="K64" s="313"/>
      <c r="L64" s="86">
        <f>SUM(L65:L66)</f>
        <v>0</v>
      </c>
    </row>
    <row r="65" spans="1:13" ht="27" hidden="1" customHeight="1">
      <c r="A65" s="28"/>
      <c r="B65" s="125"/>
      <c r="C65" s="215"/>
      <c r="D65" s="194"/>
      <c r="E65" s="126"/>
      <c r="F65" s="126"/>
      <c r="G65" s="160"/>
      <c r="H65" s="58"/>
      <c r="I65" s="59"/>
      <c r="J65" s="58"/>
      <c r="K65" s="58"/>
      <c r="L65" s="24">
        <f>SUM(I65*J65*K65)</f>
        <v>0</v>
      </c>
    </row>
    <row r="66" spans="1:13" ht="27" hidden="1" customHeight="1">
      <c r="A66" s="28"/>
      <c r="B66" s="125"/>
      <c r="C66" s="215"/>
      <c r="D66" s="194"/>
      <c r="E66" s="126"/>
      <c r="F66" s="126"/>
      <c r="G66" s="160"/>
      <c r="H66" s="58"/>
      <c r="I66" s="59"/>
      <c r="J66" s="58"/>
      <c r="K66" s="58"/>
      <c r="L66" s="24">
        <f>SUM(I66*J66*K66)</f>
        <v>0</v>
      </c>
    </row>
    <row r="67" spans="1:13" ht="27" hidden="1" customHeight="1">
      <c r="A67" s="28"/>
      <c r="B67" s="28"/>
      <c r="C67" s="28"/>
      <c r="D67" s="28"/>
      <c r="E67" s="28"/>
      <c r="F67" s="28"/>
      <c r="G67" s="28"/>
      <c r="H67" s="311" t="s">
        <v>362</v>
      </c>
      <c r="I67" s="312"/>
      <c r="J67" s="312"/>
      <c r="K67" s="313"/>
      <c r="L67" s="86">
        <f>SUM(L68:L69)</f>
        <v>0</v>
      </c>
    </row>
    <row r="68" spans="1:13" ht="27" hidden="1" customHeight="1">
      <c r="A68" s="28"/>
      <c r="B68" s="28"/>
      <c r="C68" s="28"/>
      <c r="D68" s="28"/>
      <c r="E68" s="28"/>
      <c r="F68" s="28"/>
      <c r="G68" s="28"/>
      <c r="H68" s="58"/>
      <c r="I68" s="59"/>
      <c r="J68" s="58"/>
      <c r="K68" s="58"/>
      <c r="L68" s="24">
        <f>SUM(I68*J68*K68)</f>
        <v>0</v>
      </c>
    </row>
    <row r="69" spans="1:13" ht="27" hidden="1" customHeight="1">
      <c r="A69" s="28"/>
      <c r="B69" s="28"/>
      <c r="C69" s="28"/>
      <c r="D69" s="28"/>
      <c r="E69" s="28"/>
      <c r="F69" s="28"/>
      <c r="G69" s="28"/>
      <c r="H69" s="58"/>
      <c r="I69" s="59"/>
      <c r="J69" s="58"/>
      <c r="K69" s="58"/>
      <c r="L69" s="24">
        <f>SUM(I69*J69*K69)</f>
        <v>0</v>
      </c>
    </row>
    <row r="70" spans="1:13" ht="24" customHeight="1">
      <c r="A70" s="28"/>
      <c r="B70" s="28"/>
      <c r="C70" s="82" t="s">
        <v>64</v>
      </c>
      <c r="D70" s="59">
        <v>8000</v>
      </c>
      <c r="E70" s="24">
        <f>L71*0.001</f>
        <v>7500</v>
      </c>
      <c r="F70" s="24">
        <f>E70-D70</f>
        <v>-500</v>
      </c>
      <c r="G70" s="25">
        <f>SUM(F70/D70)*100</f>
        <v>-6.25</v>
      </c>
      <c r="H70" s="291"/>
      <c r="I70" s="292"/>
      <c r="J70" s="292"/>
      <c r="K70" s="292"/>
      <c r="L70" s="293"/>
    </row>
    <row r="71" spans="1:13" ht="21.75" customHeight="1">
      <c r="A71" s="28"/>
      <c r="B71" s="28"/>
      <c r="C71" s="28"/>
      <c r="D71" s="28"/>
      <c r="E71" s="28"/>
      <c r="F71" s="28"/>
      <c r="G71" s="28"/>
      <c r="H71" s="311" t="s">
        <v>197</v>
      </c>
      <c r="I71" s="312"/>
      <c r="J71" s="312"/>
      <c r="K71" s="313"/>
      <c r="L71" s="86">
        <f>SUM(L72:L75)</f>
        <v>7500000</v>
      </c>
    </row>
    <row r="72" spans="1:13" ht="21.75" customHeight="1">
      <c r="A72" s="28"/>
      <c r="B72" s="28"/>
      <c r="C72" s="28"/>
      <c r="D72" s="28"/>
      <c r="E72" s="28"/>
      <c r="F72" s="28"/>
      <c r="G72" s="28"/>
      <c r="H72" s="58" t="s">
        <v>269</v>
      </c>
      <c r="I72" s="59">
        <v>500000</v>
      </c>
      <c r="J72" s="58">
        <v>1</v>
      </c>
      <c r="K72" s="58">
        <v>3</v>
      </c>
      <c r="L72" s="24">
        <f>SUM(I72*J72*K72)</f>
        <v>1500000</v>
      </c>
    </row>
    <row r="73" spans="1:13" ht="21.75" customHeight="1">
      <c r="A73" s="28"/>
      <c r="B73" s="28"/>
      <c r="C73" s="28"/>
      <c r="D73" s="28"/>
      <c r="E73" s="28"/>
      <c r="F73" s="28"/>
      <c r="G73" s="28"/>
      <c r="H73" s="58" t="s">
        <v>269</v>
      </c>
      <c r="I73" s="59">
        <v>500000</v>
      </c>
      <c r="J73" s="58">
        <v>1</v>
      </c>
      <c r="K73" s="58">
        <v>12</v>
      </c>
      <c r="L73" s="24">
        <f>SUM(I73*J73*K73)</f>
        <v>6000000</v>
      </c>
    </row>
    <row r="74" spans="1:13" ht="21.75" customHeight="1">
      <c r="A74" s="28"/>
      <c r="B74" s="28"/>
      <c r="C74" s="28"/>
      <c r="D74" s="28"/>
      <c r="E74" s="28"/>
      <c r="F74" s="28"/>
      <c r="G74" s="28"/>
      <c r="H74" s="58"/>
      <c r="I74" s="59"/>
      <c r="J74" s="58"/>
      <c r="K74" s="58"/>
      <c r="L74" s="24">
        <f>SUM(I74*J74*K74)</f>
        <v>0</v>
      </c>
    </row>
    <row r="75" spans="1:13" ht="21.75" customHeight="1">
      <c r="A75" s="28"/>
      <c r="B75" s="28"/>
      <c r="C75" s="28"/>
      <c r="D75" s="28"/>
      <c r="E75" s="28"/>
      <c r="F75" s="28"/>
      <c r="G75" s="28"/>
      <c r="H75" s="58"/>
      <c r="I75" s="59"/>
      <c r="J75" s="58"/>
      <c r="K75" s="58"/>
      <c r="L75" s="24">
        <f>SUM(I75*J75*K75)</f>
        <v>0</v>
      </c>
    </row>
    <row r="76" spans="1:13" ht="21.75" customHeight="1">
      <c r="A76" s="28"/>
      <c r="B76" s="28"/>
      <c r="C76" s="82" t="s">
        <v>30</v>
      </c>
      <c r="D76" s="59">
        <v>0</v>
      </c>
      <c r="E76" s="24">
        <f>SUM(L77,L80,L83,L86)*0.001</f>
        <v>0</v>
      </c>
      <c r="F76" s="24">
        <f>E76-D76</f>
        <v>0</v>
      </c>
      <c r="G76" s="25" t="e">
        <f>SUM(F76/D76)*100</f>
        <v>#DIV/0!</v>
      </c>
      <c r="H76" s="291"/>
      <c r="I76" s="292"/>
      <c r="J76" s="292"/>
      <c r="K76" s="292"/>
      <c r="L76" s="293"/>
      <c r="M76" s="13"/>
    </row>
    <row r="77" spans="1:13" ht="21.75" hidden="1" customHeight="1">
      <c r="A77" s="28"/>
      <c r="B77" s="28"/>
      <c r="C77" s="73"/>
      <c r="D77" s="73"/>
      <c r="E77" s="73"/>
      <c r="F77" s="73"/>
      <c r="G77" s="73"/>
      <c r="H77" s="305"/>
      <c r="I77" s="306"/>
      <c r="J77" s="306"/>
      <c r="K77" s="307"/>
      <c r="L77" s="86">
        <f>SUM(L78:L79)</f>
        <v>0</v>
      </c>
      <c r="M77" s="13"/>
    </row>
    <row r="78" spans="1:13" ht="21.75" hidden="1" customHeight="1">
      <c r="A78" s="28"/>
      <c r="B78" s="28"/>
      <c r="C78" s="104"/>
      <c r="D78" s="104"/>
      <c r="E78" s="104"/>
      <c r="F78" s="104"/>
      <c r="G78" s="104"/>
      <c r="H78" s="58"/>
      <c r="I78" s="59"/>
      <c r="J78" s="58"/>
      <c r="K78" s="58"/>
      <c r="L78" s="24">
        <f>SUM(I78*J78*K78)</f>
        <v>0</v>
      </c>
      <c r="M78" s="13"/>
    </row>
    <row r="79" spans="1:13" ht="21.75" hidden="1" customHeight="1">
      <c r="A79" s="28"/>
      <c r="B79" s="28"/>
      <c r="C79" s="104"/>
      <c r="D79" s="104"/>
      <c r="E79" s="104"/>
      <c r="F79" s="104"/>
      <c r="G79" s="104"/>
      <c r="H79" s="58"/>
      <c r="I79" s="59"/>
      <c r="J79" s="58"/>
      <c r="K79" s="58"/>
      <c r="L79" s="24">
        <f>SUM(I79*J79*K79)</f>
        <v>0</v>
      </c>
      <c r="M79" s="13"/>
    </row>
    <row r="80" spans="1:13" ht="21.75" hidden="1" customHeight="1">
      <c r="A80" s="28"/>
      <c r="B80" s="28"/>
      <c r="C80" s="104"/>
      <c r="D80" s="104"/>
      <c r="E80" s="104"/>
      <c r="F80" s="104"/>
      <c r="G80" s="104"/>
      <c r="H80" s="311" t="s">
        <v>78</v>
      </c>
      <c r="I80" s="312"/>
      <c r="J80" s="312"/>
      <c r="K80" s="313"/>
      <c r="L80" s="86">
        <f>SUM(L81:L82)</f>
        <v>0</v>
      </c>
      <c r="M80" s="13"/>
    </row>
    <row r="81" spans="1:13" ht="21.75" hidden="1" customHeight="1">
      <c r="A81" s="28"/>
      <c r="B81" s="28"/>
      <c r="C81" s="104"/>
      <c r="D81" s="104"/>
      <c r="E81" s="104"/>
      <c r="F81" s="104"/>
      <c r="G81" s="104"/>
      <c r="H81" s="58"/>
      <c r="I81" s="59"/>
      <c r="J81" s="58"/>
      <c r="K81" s="58"/>
      <c r="L81" s="24">
        <f>SUM(I81*J81*K81)</f>
        <v>0</v>
      </c>
      <c r="M81" s="13"/>
    </row>
    <row r="82" spans="1:13" ht="21.75" hidden="1" customHeight="1">
      <c r="A82" s="28"/>
      <c r="B82" s="28"/>
      <c r="C82" s="104"/>
      <c r="D82" s="104"/>
      <c r="E82" s="104"/>
      <c r="F82" s="104"/>
      <c r="G82" s="104"/>
      <c r="H82" s="58"/>
      <c r="I82" s="59"/>
      <c r="J82" s="58"/>
      <c r="K82" s="58"/>
      <c r="L82" s="24">
        <f>SUM(I82*J82*K82)</f>
        <v>0</v>
      </c>
      <c r="M82" s="13"/>
    </row>
    <row r="83" spans="1:13" ht="21.75" hidden="1" customHeight="1">
      <c r="A83" s="28"/>
      <c r="B83" s="28"/>
      <c r="C83" s="104"/>
      <c r="D83" s="104"/>
      <c r="E83" s="104"/>
      <c r="F83" s="104"/>
      <c r="G83" s="104"/>
      <c r="H83" s="311" t="s">
        <v>50</v>
      </c>
      <c r="I83" s="312"/>
      <c r="J83" s="312"/>
      <c r="K83" s="313"/>
      <c r="L83" s="86">
        <f>SUM(L84:L85)</f>
        <v>0</v>
      </c>
      <c r="M83" s="13"/>
    </row>
    <row r="84" spans="1:13" ht="21.75" hidden="1" customHeight="1">
      <c r="A84" s="28"/>
      <c r="B84" s="28"/>
      <c r="C84" s="104"/>
      <c r="D84" s="104"/>
      <c r="E84" s="104"/>
      <c r="F84" s="104"/>
      <c r="G84" s="104"/>
      <c r="H84" s="58"/>
      <c r="I84" s="59"/>
      <c r="J84" s="58"/>
      <c r="K84" s="58"/>
      <c r="L84" s="24">
        <f>SUM(I84*J84*K84)</f>
        <v>0</v>
      </c>
      <c r="M84" s="13"/>
    </row>
    <row r="85" spans="1:13" ht="21.75" hidden="1" customHeight="1">
      <c r="A85" s="28"/>
      <c r="B85" s="28"/>
      <c r="C85" s="104"/>
      <c r="D85" s="104"/>
      <c r="E85" s="104"/>
      <c r="F85" s="104"/>
      <c r="G85" s="104"/>
      <c r="H85" s="58"/>
      <c r="I85" s="59"/>
      <c r="J85" s="58"/>
      <c r="K85" s="58"/>
      <c r="L85" s="24">
        <f>SUM(I85*J85*K85)</f>
        <v>0</v>
      </c>
      <c r="M85" s="13"/>
    </row>
    <row r="86" spans="1:13" ht="21.75" hidden="1" customHeight="1">
      <c r="A86" s="28"/>
      <c r="B86" s="28"/>
      <c r="C86" s="104"/>
      <c r="D86" s="104"/>
      <c r="E86" s="104"/>
      <c r="F86" s="104"/>
      <c r="G86" s="104"/>
      <c r="H86" s="311" t="s">
        <v>48</v>
      </c>
      <c r="I86" s="312"/>
      <c r="J86" s="312"/>
      <c r="K86" s="313"/>
      <c r="L86" s="86">
        <f>SUM(L87:L88)</f>
        <v>0</v>
      </c>
      <c r="M86" s="13"/>
    </row>
    <row r="87" spans="1:13" ht="21.75" hidden="1" customHeight="1">
      <c r="A87" s="28"/>
      <c r="B87" s="28"/>
      <c r="C87" s="104"/>
      <c r="D87" s="104"/>
      <c r="E87" s="104"/>
      <c r="F87" s="104"/>
      <c r="G87" s="104"/>
      <c r="H87" s="58"/>
      <c r="I87" s="59"/>
      <c r="J87" s="58"/>
      <c r="K87" s="58"/>
      <c r="L87" s="24">
        <f>SUM(I87*J87*K87)</f>
        <v>0</v>
      </c>
      <c r="M87" s="13"/>
    </row>
    <row r="88" spans="1:13" ht="21.75" hidden="1" customHeight="1">
      <c r="A88" s="48"/>
      <c r="B88" s="48"/>
      <c r="C88" s="74"/>
      <c r="D88" s="74"/>
      <c r="E88" s="74"/>
      <c r="F88" s="74"/>
      <c r="G88" s="74"/>
      <c r="H88" s="58"/>
      <c r="I88" s="59"/>
      <c r="J88" s="58"/>
      <c r="K88" s="58"/>
      <c r="L88" s="24">
        <f>SUM(I88*J88*K88)</f>
        <v>0</v>
      </c>
    </row>
    <row r="89" spans="1:13" ht="21.75" customHeight="1">
      <c r="A89" s="303" t="s">
        <v>110</v>
      </c>
      <c r="B89" s="303"/>
      <c r="C89" s="40"/>
      <c r="D89" s="40"/>
      <c r="E89" s="40"/>
      <c r="F89" s="40"/>
      <c r="G89" s="40"/>
      <c r="H89" s="113"/>
      <c r="I89" s="113"/>
      <c r="J89" s="114"/>
      <c r="K89" s="113"/>
      <c r="L89" s="113"/>
    </row>
    <row r="90" spans="1:13" ht="18" customHeight="1">
      <c r="A90" s="246" t="s">
        <v>68</v>
      </c>
      <c r="B90" s="304"/>
      <c r="C90" s="247"/>
      <c r="D90" s="263" t="str">
        <f>D2</f>
        <v>2025년 예산</v>
      </c>
      <c r="E90" s="263" t="str">
        <f>E2</f>
        <v>2026년 예산</v>
      </c>
      <c r="F90" s="246" t="s">
        <v>7</v>
      </c>
      <c r="G90" s="247"/>
      <c r="H90" s="246" t="s">
        <v>1</v>
      </c>
      <c r="I90" s="304"/>
      <c r="J90" s="304"/>
      <c r="K90" s="304"/>
      <c r="L90" s="247"/>
    </row>
    <row r="91" spans="1:13" ht="18" customHeight="1">
      <c r="A91" s="41" t="s">
        <v>33</v>
      </c>
      <c r="B91" s="41" t="s">
        <v>28</v>
      </c>
      <c r="C91" s="41" t="s">
        <v>20</v>
      </c>
      <c r="D91" s="264"/>
      <c r="E91" s="264"/>
      <c r="F91" s="65" t="s">
        <v>23</v>
      </c>
      <c r="G91" s="66" t="s">
        <v>22</v>
      </c>
      <c r="H91" s="41" t="s">
        <v>15</v>
      </c>
      <c r="I91" s="41" t="s">
        <v>12</v>
      </c>
      <c r="J91" s="36" t="s">
        <v>19</v>
      </c>
      <c r="K91" s="41" t="s">
        <v>10</v>
      </c>
      <c r="L91" s="41" t="s">
        <v>23</v>
      </c>
    </row>
    <row r="92" spans="1:13" ht="32.25" customHeight="1">
      <c r="A92" s="27"/>
      <c r="B92" s="248" t="s">
        <v>14</v>
      </c>
      <c r="C92" s="249"/>
      <c r="D92" s="24">
        <f>SUM(D93,D106,D136,D161,D180,D195)</f>
        <v>145875</v>
      </c>
      <c r="E92" s="24">
        <f>SUM(E93,E106,E136,E161,E180,E195)</f>
        <v>120650</v>
      </c>
      <c r="F92" s="24">
        <f>E92-D92</f>
        <v>-25225</v>
      </c>
      <c r="G92" s="25">
        <f>SUM(F92/D92)*100</f>
        <v>-17.292202227934876</v>
      </c>
      <c r="H92" s="291"/>
      <c r="I92" s="292"/>
      <c r="J92" s="292"/>
      <c r="K92" s="292"/>
      <c r="L92" s="293"/>
    </row>
    <row r="93" spans="1:13" ht="18" customHeight="1">
      <c r="A93" s="30"/>
      <c r="B93" s="27"/>
      <c r="C93" s="36" t="s">
        <v>38</v>
      </c>
      <c r="D93" s="59">
        <v>0</v>
      </c>
      <c r="E93" s="24">
        <f>SUM(L94,L97,L100,L103)*0.001</f>
        <v>0</v>
      </c>
      <c r="F93" s="24">
        <f>E93-D93</f>
        <v>0</v>
      </c>
      <c r="G93" s="25" t="e">
        <f>SUM(F93/D93)*100</f>
        <v>#DIV/0!</v>
      </c>
      <c r="H93" s="291"/>
      <c r="I93" s="292"/>
      <c r="J93" s="292"/>
      <c r="K93" s="292"/>
      <c r="L93" s="293"/>
    </row>
    <row r="94" spans="1:13" ht="14.25" hidden="1" customHeight="1">
      <c r="A94" s="30"/>
      <c r="B94" s="30"/>
      <c r="C94" s="28"/>
      <c r="D94" s="28"/>
      <c r="E94" s="28"/>
      <c r="F94" s="28"/>
      <c r="G94" s="28"/>
      <c r="H94" s="305" t="s">
        <v>195</v>
      </c>
      <c r="I94" s="306"/>
      <c r="J94" s="306"/>
      <c r="K94" s="307"/>
      <c r="L94" s="24">
        <f>SUM(L95:L96)</f>
        <v>0</v>
      </c>
    </row>
    <row r="95" spans="1:13" ht="14.25" hidden="1" customHeight="1">
      <c r="A95" s="30"/>
      <c r="B95" s="30"/>
      <c r="C95" s="28"/>
      <c r="D95" s="28"/>
      <c r="E95" s="28"/>
      <c r="F95" s="28"/>
      <c r="G95" s="28"/>
      <c r="H95" s="58"/>
      <c r="I95" s="59"/>
      <c r="J95" s="58"/>
      <c r="K95" s="58"/>
      <c r="L95" s="24">
        <f>SUM(I95*J95*K95)</f>
        <v>0</v>
      </c>
    </row>
    <row r="96" spans="1:13" ht="14.25" hidden="1" customHeight="1">
      <c r="A96" s="30"/>
      <c r="B96" s="30"/>
      <c r="C96" s="28"/>
      <c r="D96" s="28"/>
      <c r="E96" s="28"/>
      <c r="F96" s="28"/>
      <c r="G96" s="28"/>
      <c r="H96" s="58"/>
      <c r="I96" s="59"/>
      <c r="J96" s="58"/>
      <c r="K96" s="58"/>
      <c r="L96" s="24">
        <f>SUM(I96*J96*K96)</f>
        <v>0</v>
      </c>
    </row>
    <row r="97" spans="1:12" ht="14.25" hidden="1" customHeight="1">
      <c r="A97" s="30"/>
      <c r="B97" s="30"/>
      <c r="C97" s="28"/>
      <c r="D97" s="28"/>
      <c r="E97" s="28"/>
      <c r="F97" s="28"/>
      <c r="G97" s="28"/>
      <c r="H97" s="311" t="s">
        <v>78</v>
      </c>
      <c r="I97" s="312"/>
      <c r="J97" s="312"/>
      <c r="K97" s="313"/>
      <c r="L97" s="86">
        <f>SUM(L98:L99)</f>
        <v>0</v>
      </c>
    </row>
    <row r="98" spans="1:12" ht="14.25" hidden="1" customHeight="1">
      <c r="A98" s="30"/>
      <c r="B98" s="30"/>
      <c r="C98" s="28"/>
      <c r="D98" s="28"/>
      <c r="E98" s="28"/>
      <c r="F98" s="28"/>
      <c r="G98" s="28"/>
      <c r="H98" s="58"/>
      <c r="I98" s="59"/>
      <c r="J98" s="58"/>
      <c r="K98" s="58"/>
      <c r="L98" s="24">
        <f>SUM(I98*J98*K98)</f>
        <v>0</v>
      </c>
    </row>
    <row r="99" spans="1:12" ht="14.25" hidden="1" customHeight="1">
      <c r="A99" s="30"/>
      <c r="B99" s="30"/>
      <c r="C99" s="28"/>
      <c r="D99" s="28"/>
      <c r="E99" s="28"/>
      <c r="F99" s="28"/>
      <c r="G99" s="28"/>
      <c r="H99" s="58"/>
      <c r="I99" s="59"/>
      <c r="J99" s="58"/>
      <c r="K99" s="58"/>
      <c r="L99" s="24">
        <f>SUM(I99*J99*K99)</f>
        <v>0</v>
      </c>
    </row>
    <row r="100" spans="1:12" ht="14.25" hidden="1" customHeight="1">
      <c r="A100" s="30"/>
      <c r="B100" s="30"/>
      <c r="C100" s="28"/>
      <c r="D100" s="28"/>
      <c r="E100" s="28"/>
      <c r="F100" s="28"/>
      <c r="G100" s="28"/>
      <c r="H100" s="311" t="s">
        <v>50</v>
      </c>
      <c r="I100" s="312"/>
      <c r="J100" s="312"/>
      <c r="K100" s="313"/>
      <c r="L100" s="86">
        <f>SUM(L101:L102)</f>
        <v>0</v>
      </c>
    </row>
    <row r="101" spans="1:12" ht="14.25" hidden="1" customHeight="1">
      <c r="A101" s="30"/>
      <c r="B101" s="30"/>
      <c r="C101" s="28"/>
      <c r="D101" s="28"/>
      <c r="E101" s="28"/>
      <c r="F101" s="28"/>
      <c r="G101" s="28"/>
      <c r="H101" s="58"/>
      <c r="I101" s="59"/>
      <c r="J101" s="58"/>
      <c r="K101" s="58"/>
      <c r="L101" s="24">
        <f>SUM(I101*J101*K101)</f>
        <v>0</v>
      </c>
    </row>
    <row r="102" spans="1:12" ht="14.25" hidden="1" customHeight="1">
      <c r="A102" s="30"/>
      <c r="B102" s="30"/>
      <c r="C102" s="28"/>
      <c r="D102" s="28"/>
      <c r="E102" s="28"/>
      <c r="F102" s="28"/>
      <c r="G102" s="28"/>
      <c r="H102" s="58"/>
      <c r="I102" s="59"/>
      <c r="J102" s="58"/>
      <c r="K102" s="58"/>
      <c r="L102" s="24">
        <f>SUM(I102*J102*K102)</f>
        <v>0</v>
      </c>
    </row>
    <row r="103" spans="1:12" ht="18" hidden="1" customHeight="1">
      <c r="A103" s="30"/>
      <c r="B103" s="30"/>
      <c r="C103" s="28"/>
      <c r="D103" s="28"/>
      <c r="E103" s="28"/>
      <c r="F103" s="28"/>
      <c r="G103" s="28"/>
      <c r="H103" s="311" t="s">
        <v>48</v>
      </c>
      <c r="I103" s="312"/>
      <c r="J103" s="312"/>
      <c r="K103" s="313"/>
      <c r="L103" s="86">
        <f>SUM(L104:L105)</f>
        <v>0</v>
      </c>
    </row>
    <row r="104" spans="1:12" ht="17.25" hidden="1" customHeight="1">
      <c r="A104" s="30"/>
      <c r="B104" s="30"/>
      <c r="C104" s="28"/>
      <c r="D104" s="28"/>
      <c r="E104" s="28"/>
      <c r="F104" s="28"/>
      <c r="G104" s="28"/>
      <c r="H104" s="58"/>
      <c r="I104" s="59"/>
      <c r="J104" s="58"/>
      <c r="K104" s="58"/>
      <c r="L104" s="24">
        <f>SUM(I104*J104*K104)</f>
        <v>0</v>
      </c>
    </row>
    <row r="105" spans="1:12" ht="17.25" hidden="1" customHeight="1">
      <c r="A105" s="30"/>
      <c r="B105" s="30"/>
      <c r="C105" s="48"/>
      <c r="D105" s="48"/>
      <c r="E105" s="48"/>
      <c r="F105" s="48"/>
      <c r="G105" s="48"/>
      <c r="H105" s="58"/>
      <c r="I105" s="59"/>
      <c r="J105" s="58"/>
      <c r="K105" s="58"/>
      <c r="L105" s="24">
        <f>SUM(I105*J105*K105)</f>
        <v>0</v>
      </c>
    </row>
    <row r="106" spans="1:12" ht="27" customHeight="1">
      <c r="A106" s="30"/>
      <c r="B106" s="30"/>
      <c r="C106" s="71" t="s">
        <v>383</v>
      </c>
      <c r="D106" s="59">
        <v>45075</v>
      </c>
      <c r="E106" s="24">
        <f>SUM(L107,L124,L127,L130)*0.001</f>
        <v>38650</v>
      </c>
      <c r="F106" s="24">
        <f>E106-D106</f>
        <v>-6425</v>
      </c>
      <c r="G106" s="25">
        <f>SUM(F106/D106)*100</f>
        <v>-14.254021075984472</v>
      </c>
      <c r="H106" s="291"/>
      <c r="I106" s="292"/>
      <c r="J106" s="292"/>
      <c r="K106" s="292"/>
      <c r="L106" s="293"/>
    </row>
    <row r="107" spans="1:12" ht="17.25" customHeight="1">
      <c r="A107" s="30"/>
      <c r="B107" s="30"/>
      <c r="C107" s="27"/>
      <c r="D107" s="27"/>
      <c r="E107" s="27"/>
      <c r="F107" s="27"/>
      <c r="G107" s="27"/>
      <c r="H107" s="305" t="s">
        <v>197</v>
      </c>
      <c r="I107" s="306"/>
      <c r="J107" s="306"/>
      <c r="K107" s="307"/>
      <c r="L107" s="83">
        <f>SUM(L108:L123)</f>
        <v>38650000</v>
      </c>
    </row>
    <row r="108" spans="1:12" ht="17.25" customHeight="1">
      <c r="A108" s="30"/>
      <c r="B108" s="30"/>
      <c r="C108" s="30"/>
      <c r="D108" s="30"/>
      <c r="E108" s="30"/>
      <c r="F108" s="30"/>
      <c r="G108" s="30"/>
      <c r="H108" s="85" t="s">
        <v>378</v>
      </c>
      <c r="I108" s="84">
        <v>3000000</v>
      </c>
      <c r="J108" s="58">
        <v>1</v>
      </c>
      <c r="K108" s="85">
        <v>12</v>
      </c>
      <c r="L108" s="83">
        <f>SUM(I108*J108*K108)</f>
        <v>36000000</v>
      </c>
    </row>
    <row r="109" spans="1:12" ht="17.25" customHeight="1">
      <c r="A109" s="30"/>
      <c r="B109" s="30"/>
      <c r="C109" s="30"/>
      <c r="D109" s="30"/>
      <c r="E109" s="30"/>
      <c r="F109" s="30"/>
      <c r="G109" s="30"/>
      <c r="H109" s="85" t="s">
        <v>338</v>
      </c>
      <c r="I109" s="84">
        <v>2650000</v>
      </c>
      <c r="J109" s="58">
        <v>1</v>
      </c>
      <c r="K109" s="85">
        <v>1</v>
      </c>
      <c r="L109" s="83">
        <f>SUM(I109*J109*K109)</f>
        <v>2650000</v>
      </c>
    </row>
    <row r="110" spans="1:12" ht="17.25" hidden="1" customHeight="1">
      <c r="A110" s="30"/>
      <c r="B110" s="30"/>
      <c r="C110" s="30"/>
      <c r="D110" s="30"/>
      <c r="E110" s="30"/>
      <c r="F110" s="30"/>
      <c r="G110" s="30"/>
      <c r="H110" s="85"/>
      <c r="I110" s="84"/>
      <c r="J110" s="58"/>
      <c r="K110" s="85"/>
      <c r="L110" s="83">
        <f t="shared" ref="L110:L123" si="8">SUM(I110*J110*K110)</f>
        <v>0</v>
      </c>
    </row>
    <row r="111" spans="1:12" ht="17.25" hidden="1" customHeight="1">
      <c r="A111" s="30"/>
      <c r="B111" s="30"/>
      <c r="C111" s="30"/>
      <c r="D111" s="30"/>
      <c r="E111" s="30"/>
      <c r="F111" s="30"/>
      <c r="G111" s="30"/>
      <c r="H111" s="85"/>
      <c r="I111" s="84"/>
      <c r="J111" s="58"/>
      <c r="K111" s="85"/>
      <c r="L111" s="83">
        <f t="shared" si="8"/>
        <v>0</v>
      </c>
    </row>
    <row r="112" spans="1:12" ht="17.25" hidden="1" customHeight="1">
      <c r="A112" s="30"/>
      <c r="B112" s="30"/>
      <c r="C112" s="30"/>
      <c r="D112" s="30"/>
      <c r="E112" s="30"/>
      <c r="F112" s="30"/>
      <c r="G112" s="30"/>
      <c r="H112" s="85"/>
      <c r="I112" s="84"/>
      <c r="J112" s="58"/>
      <c r="K112" s="85"/>
      <c r="L112" s="83">
        <f t="shared" si="8"/>
        <v>0</v>
      </c>
    </row>
    <row r="113" spans="1:12" ht="17.25" hidden="1" customHeight="1">
      <c r="A113" s="30"/>
      <c r="B113" s="30"/>
      <c r="C113" s="30"/>
      <c r="D113" s="30"/>
      <c r="E113" s="30"/>
      <c r="F113" s="30"/>
      <c r="G113" s="30"/>
      <c r="H113" s="85"/>
      <c r="I113" s="84"/>
      <c r="J113" s="58"/>
      <c r="K113" s="85"/>
      <c r="L113" s="83">
        <f t="shared" si="8"/>
        <v>0</v>
      </c>
    </row>
    <row r="114" spans="1:12" ht="17.25" hidden="1" customHeight="1">
      <c r="A114" s="30"/>
      <c r="B114" s="30"/>
      <c r="C114" s="30"/>
      <c r="D114" s="30"/>
      <c r="E114" s="30"/>
      <c r="F114" s="30"/>
      <c r="G114" s="30"/>
      <c r="H114" s="85"/>
      <c r="I114" s="84"/>
      <c r="J114" s="58"/>
      <c r="K114" s="85"/>
      <c r="L114" s="83">
        <f t="shared" si="8"/>
        <v>0</v>
      </c>
    </row>
    <row r="115" spans="1:12" ht="17.25" hidden="1" customHeight="1">
      <c r="A115" s="30"/>
      <c r="B115" s="30"/>
      <c r="C115" s="30"/>
      <c r="D115" s="30"/>
      <c r="E115" s="30"/>
      <c r="F115" s="30"/>
      <c r="G115" s="30"/>
      <c r="H115" s="85"/>
      <c r="I115" s="84"/>
      <c r="J115" s="58"/>
      <c r="K115" s="85"/>
      <c r="L115" s="83">
        <f t="shared" si="8"/>
        <v>0</v>
      </c>
    </row>
    <row r="116" spans="1:12" ht="17.25" hidden="1" customHeight="1">
      <c r="A116" s="30"/>
      <c r="B116" s="30"/>
      <c r="C116" s="30"/>
      <c r="D116" s="30"/>
      <c r="E116" s="30"/>
      <c r="F116" s="30"/>
      <c r="G116" s="30"/>
      <c r="H116" s="85"/>
      <c r="I116" s="84"/>
      <c r="J116" s="58"/>
      <c r="K116" s="85"/>
      <c r="L116" s="83">
        <f t="shared" si="8"/>
        <v>0</v>
      </c>
    </row>
    <row r="117" spans="1:12" ht="17.25" hidden="1" customHeight="1">
      <c r="A117" s="30"/>
      <c r="B117" s="30"/>
      <c r="C117" s="30"/>
      <c r="D117" s="30"/>
      <c r="E117" s="30"/>
      <c r="F117" s="30"/>
      <c r="G117" s="30"/>
      <c r="H117" s="85"/>
      <c r="I117" s="84"/>
      <c r="J117" s="58"/>
      <c r="K117" s="85"/>
      <c r="L117" s="83">
        <f t="shared" si="8"/>
        <v>0</v>
      </c>
    </row>
    <row r="118" spans="1:12" ht="17.25" hidden="1" customHeight="1">
      <c r="A118" s="30"/>
      <c r="B118" s="30"/>
      <c r="C118" s="30"/>
      <c r="D118" s="30"/>
      <c r="E118" s="30"/>
      <c r="F118" s="30"/>
      <c r="G118" s="30"/>
      <c r="H118" s="85"/>
      <c r="I118" s="84"/>
      <c r="J118" s="58"/>
      <c r="K118" s="85"/>
      <c r="L118" s="83">
        <f t="shared" si="8"/>
        <v>0</v>
      </c>
    </row>
    <row r="119" spans="1:12" ht="17.25" hidden="1" customHeight="1">
      <c r="A119" s="30"/>
      <c r="B119" s="30"/>
      <c r="C119" s="30"/>
      <c r="D119" s="30"/>
      <c r="E119" s="30"/>
      <c r="F119" s="30"/>
      <c r="G119" s="30"/>
      <c r="H119" s="85"/>
      <c r="I119" s="84"/>
      <c r="J119" s="58"/>
      <c r="K119" s="85"/>
      <c r="L119" s="83">
        <f t="shared" si="8"/>
        <v>0</v>
      </c>
    </row>
    <row r="120" spans="1:12" ht="17.25" hidden="1" customHeight="1">
      <c r="A120" s="30"/>
      <c r="B120" s="30"/>
      <c r="C120" s="30"/>
      <c r="D120" s="30"/>
      <c r="E120" s="30"/>
      <c r="F120" s="30"/>
      <c r="G120" s="30"/>
      <c r="H120" s="85"/>
      <c r="I120" s="84"/>
      <c r="J120" s="58"/>
      <c r="K120" s="85"/>
      <c r="L120" s="83">
        <f t="shared" si="8"/>
        <v>0</v>
      </c>
    </row>
    <row r="121" spans="1:12" ht="17.25" hidden="1" customHeight="1">
      <c r="A121" s="30"/>
      <c r="B121" s="30"/>
      <c r="C121" s="30"/>
      <c r="D121" s="30"/>
      <c r="E121" s="30"/>
      <c r="F121" s="30"/>
      <c r="G121" s="30"/>
      <c r="H121" s="85"/>
      <c r="I121" s="84"/>
      <c r="J121" s="58"/>
      <c r="K121" s="85"/>
      <c r="L121" s="83">
        <f t="shared" si="8"/>
        <v>0</v>
      </c>
    </row>
    <row r="122" spans="1:12" ht="17.25" hidden="1" customHeight="1">
      <c r="A122" s="30"/>
      <c r="B122" s="30"/>
      <c r="C122" s="30"/>
      <c r="D122" s="30"/>
      <c r="E122" s="30"/>
      <c r="F122" s="30"/>
      <c r="G122" s="30"/>
      <c r="H122" s="85"/>
      <c r="I122" s="84"/>
      <c r="J122" s="58"/>
      <c r="K122" s="85"/>
      <c r="L122" s="83">
        <f t="shared" si="8"/>
        <v>0</v>
      </c>
    </row>
    <row r="123" spans="1:12" ht="17.25" hidden="1" customHeight="1">
      <c r="A123" s="30"/>
      <c r="B123" s="30"/>
      <c r="C123" s="30"/>
      <c r="D123" s="30"/>
      <c r="E123" s="30"/>
      <c r="F123" s="121"/>
      <c r="G123" s="30"/>
      <c r="H123" s="85"/>
      <c r="I123" s="84"/>
      <c r="J123" s="58"/>
      <c r="K123" s="85"/>
      <c r="L123" s="83">
        <f t="shared" si="8"/>
        <v>0</v>
      </c>
    </row>
    <row r="124" spans="1:12" ht="17.25" hidden="1" customHeight="1">
      <c r="A124" s="30"/>
      <c r="B124" s="30"/>
      <c r="C124" s="30"/>
      <c r="D124" s="30"/>
      <c r="E124" s="30"/>
      <c r="F124" s="30"/>
      <c r="G124" s="30"/>
      <c r="H124" s="255" t="s">
        <v>78</v>
      </c>
      <c r="I124" s="256"/>
      <c r="J124" s="256"/>
      <c r="K124" s="257"/>
      <c r="L124" s="24">
        <f>SUM(L125:L126)</f>
        <v>0</v>
      </c>
    </row>
    <row r="125" spans="1:12" ht="17.25" hidden="1" customHeight="1">
      <c r="A125" s="30"/>
      <c r="B125" s="30"/>
      <c r="C125" s="30"/>
      <c r="D125" s="30"/>
      <c r="E125" s="30"/>
      <c r="F125" s="30"/>
      <c r="G125" s="30"/>
      <c r="H125" s="91"/>
      <c r="I125" s="84"/>
      <c r="J125" s="58"/>
      <c r="K125" s="85"/>
      <c r="L125" s="24">
        <f>SUM(I125*J125*K125)</f>
        <v>0</v>
      </c>
    </row>
    <row r="126" spans="1:12" ht="17.25" hidden="1" customHeight="1">
      <c r="A126" s="30"/>
      <c r="B126" s="30"/>
      <c r="C126" s="30"/>
      <c r="D126" s="30"/>
      <c r="E126" s="30"/>
      <c r="F126" s="30"/>
      <c r="G126" s="30"/>
      <c r="H126" s="91"/>
      <c r="I126" s="84"/>
      <c r="J126" s="58"/>
      <c r="K126" s="85"/>
      <c r="L126" s="24">
        <f>SUM(I126*J126*K126)</f>
        <v>0</v>
      </c>
    </row>
    <row r="127" spans="1:12" ht="17.25" hidden="1" customHeight="1">
      <c r="A127" s="30"/>
      <c r="B127" s="30"/>
      <c r="C127" s="30"/>
      <c r="D127" s="30"/>
      <c r="E127" s="30"/>
      <c r="F127" s="30"/>
      <c r="G127" s="30"/>
      <c r="H127" s="305" t="s">
        <v>50</v>
      </c>
      <c r="I127" s="306"/>
      <c r="J127" s="306"/>
      <c r="K127" s="307"/>
      <c r="L127" s="24">
        <f>SUM(L128:L129)</f>
        <v>0</v>
      </c>
    </row>
    <row r="128" spans="1:12" ht="17.25" hidden="1" customHeight="1">
      <c r="A128" s="30"/>
      <c r="B128" s="30"/>
      <c r="C128" s="30"/>
      <c r="D128" s="30"/>
      <c r="E128" s="30"/>
      <c r="F128" s="76"/>
      <c r="G128" s="30"/>
      <c r="H128" s="58"/>
      <c r="I128" s="59"/>
      <c r="J128" s="58"/>
      <c r="K128" s="58"/>
      <c r="L128" s="24">
        <f>SUM(I128*J128*K128)</f>
        <v>0</v>
      </c>
    </row>
    <row r="129" spans="1:12" ht="17.25" hidden="1" customHeight="1">
      <c r="A129" s="30"/>
      <c r="B129" s="30"/>
      <c r="C129" s="30"/>
      <c r="D129" s="30"/>
      <c r="E129" s="30"/>
      <c r="F129" s="30"/>
      <c r="G129" s="30"/>
      <c r="H129" s="58"/>
      <c r="I129" s="59"/>
      <c r="J129" s="58"/>
      <c r="K129" s="58"/>
      <c r="L129" s="24">
        <f>SUM(I129*J129*K129)</f>
        <v>0</v>
      </c>
    </row>
    <row r="130" spans="1:12" ht="17.25" hidden="1" customHeight="1">
      <c r="A130" s="30"/>
      <c r="B130" s="30"/>
      <c r="C130" s="30"/>
      <c r="D130" s="30"/>
      <c r="E130" s="30"/>
      <c r="F130" s="30"/>
      <c r="G130" s="30"/>
      <c r="H130" s="305" t="s">
        <v>48</v>
      </c>
      <c r="I130" s="306"/>
      <c r="J130" s="306"/>
      <c r="K130" s="307"/>
      <c r="L130" s="24">
        <f>SUM(L131:L132)</f>
        <v>0</v>
      </c>
    </row>
    <row r="131" spans="1:12" ht="17.25" hidden="1" customHeight="1">
      <c r="A131" s="30"/>
      <c r="B131" s="30"/>
      <c r="C131" s="30"/>
      <c r="D131" s="30"/>
      <c r="E131" s="30"/>
      <c r="F131" s="30"/>
      <c r="G131" s="30"/>
      <c r="H131" s="58"/>
      <c r="I131" s="59"/>
      <c r="J131" s="58"/>
      <c r="K131" s="58"/>
      <c r="L131" s="24">
        <f>SUM(I131*J131*K131)</f>
        <v>0</v>
      </c>
    </row>
    <row r="132" spans="1:12" ht="17.25" hidden="1" customHeight="1">
      <c r="A132" s="124"/>
      <c r="B132" s="124"/>
      <c r="C132" s="124"/>
      <c r="D132" s="124"/>
      <c r="E132" s="124"/>
      <c r="F132" s="124"/>
      <c r="G132" s="124"/>
      <c r="H132" s="58"/>
      <c r="I132" s="59"/>
      <c r="J132" s="58"/>
      <c r="K132" s="58"/>
      <c r="L132" s="24">
        <f>SUM(I132*J132*K132)</f>
        <v>0</v>
      </c>
    </row>
    <row r="133" spans="1:12" ht="17.25" customHeight="1">
      <c r="A133" s="303" t="s">
        <v>111</v>
      </c>
      <c r="B133" s="303"/>
      <c r="C133" s="40"/>
      <c r="D133" s="40"/>
      <c r="E133" s="40"/>
      <c r="F133" s="40"/>
      <c r="G133" s="40"/>
      <c r="H133" s="113"/>
      <c r="I133" s="113"/>
      <c r="J133" s="114"/>
      <c r="K133" s="113"/>
      <c r="L133" s="113"/>
    </row>
    <row r="134" spans="1:12" ht="17.25" customHeight="1">
      <c r="A134" s="246" t="s">
        <v>68</v>
      </c>
      <c r="B134" s="304"/>
      <c r="C134" s="247"/>
      <c r="D134" s="263">
        <f>D38</f>
        <v>0</v>
      </c>
      <c r="E134" s="263">
        <f>E38</f>
        <v>0</v>
      </c>
      <c r="F134" s="246" t="s">
        <v>7</v>
      </c>
      <c r="G134" s="247"/>
      <c r="H134" s="246" t="s">
        <v>1</v>
      </c>
      <c r="I134" s="304"/>
      <c r="J134" s="304"/>
      <c r="K134" s="304"/>
      <c r="L134" s="247"/>
    </row>
    <row r="135" spans="1:12" ht="17.25" customHeight="1">
      <c r="A135" s="41" t="s">
        <v>33</v>
      </c>
      <c r="B135" s="41" t="s">
        <v>28</v>
      </c>
      <c r="C135" s="41" t="s">
        <v>20</v>
      </c>
      <c r="D135" s="264"/>
      <c r="E135" s="264"/>
      <c r="F135" s="65" t="s">
        <v>23</v>
      </c>
      <c r="G135" s="66" t="s">
        <v>22</v>
      </c>
      <c r="H135" s="41" t="s">
        <v>15</v>
      </c>
      <c r="I135" s="41" t="s">
        <v>12</v>
      </c>
      <c r="J135" s="36" t="s">
        <v>19</v>
      </c>
      <c r="K135" s="41" t="s">
        <v>10</v>
      </c>
      <c r="L135" s="41" t="s">
        <v>23</v>
      </c>
    </row>
    <row r="136" spans="1:12" ht="21.75" customHeight="1">
      <c r="A136" s="30"/>
      <c r="B136" s="30"/>
      <c r="C136" s="195" t="s">
        <v>274</v>
      </c>
      <c r="D136" s="59">
        <v>78200</v>
      </c>
      <c r="E136" s="24">
        <f>SUM(L137,L152,L155,L158)*0.001</f>
        <v>66000</v>
      </c>
      <c r="F136" s="24">
        <f>E136-D136</f>
        <v>-12200</v>
      </c>
      <c r="G136" s="25">
        <f>SUM(F136/D136)*100</f>
        <v>-15.601023017902813</v>
      </c>
      <c r="H136" s="291"/>
      <c r="I136" s="292"/>
      <c r="J136" s="292"/>
      <c r="K136" s="292"/>
      <c r="L136" s="293"/>
    </row>
    <row r="137" spans="1:12" ht="21.75" customHeight="1">
      <c r="A137" s="30"/>
      <c r="B137" s="30"/>
      <c r="C137" s="28"/>
      <c r="D137" s="75"/>
      <c r="E137" s="75"/>
      <c r="F137" s="75"/>
      <c r="G137" s="75"/>
      <c r="H137" s="305" t="s">
        <v>197</v>
      </c>
      <c r="I137" s="306"/>
      <c r="J137" s="306"/>
      <c r="K137" s="307"/>
      <c r="L137" s="83">
        <f>SUM(L138:L151)</f>
        <v>66000000</v>
      </c>
    </row>
    <row r="138" spans="1:12" ht="16.5" customHeight="1">
      <c r="A138" s="30"/>
      <c r="B138" s="30"/>
      <c r="C138" s="28"/>
      <c r="D138" s="28"/>
      <c r="E138" s="28"/>
      <c r="F138" s="28"/>
      <c r="G138" s="28"/>
      <c r="H138" s="85" t="s">
        <v>342</v>
      </c>
      <c r="I138" s="84"/>
      <c r="J138" s="58"/>
      <c r="K138" s="85"/>
      <c r="L138" s="24">
        <f t="shared" ref="L138:L151" si="9">SUM(I138*J138*K138)</f>
        <v>0</v>
      </c>
    </row>
    <row r="139" spans="1:12" ht="16.5" customHeight="1">
      <c r="A139" s="30"/>
      <c r="B139" s="30"/>
      <c r="C139" s="28"/>
      <c r="D139" s="28"/>
      <c r="E139" s="28"/>
      <c r="F139" s="28"/>
      <c r="G139" s="28"/>
      <c r="H139" s="117" t="s">
        <v>333</v>
      </c>
      <c r="I139" s="84"/>
      <c r="J139" s="58"/>
      <c r="K139" s="85"/>
      <c r="L139" s="24">
        <f t="shared" si="9"/>
        <v>0</v>
      </c>
    </row>
    <row r="140" spans="1:12" ht="16.5" customHeight="1">
      <c r="A140" s="30"/>
      <c r="B140" s="30"/>
      <c r="C140" s="28"/>
      <c r="D140" s="28"/>
      <c r="E140" s="28"/>
      <c r="F140" s="28"/>
      <c r="G140" s="28"/>
      <c r="H140" s="117" t="s">
        <v>334</v>
      </c>
      <c r="I140" s="84"/>
      <c r="J140" s="58"/>
      <c r="K140" s="85"/>
      <c r="L140" s="24">
        <f t="shared" si="9"/>
        <v>0</v>
      </c>
    </row>
    <row r="141" spans="1:12" ht="16.5" customHeight="1">
      <c r="A141" s="30"/>
      <c r="B141" s="30"/>
      <c r="C141" s="28"/>
      <c r="D141" s="28"/>
      <c r="E141" s="28"/>
      <c r="F141" s="28"/>
      <c r="G141" s="28"/>
      <c r="H141" s="117" t="s">
        <v>335</v>
      </c>
      <c r="I141" s="84"/>
      <c r="J141" s="58"/>
      <c r="K141" s="85"/>
      <c r="L141" s="24">
        <f t="shared" si="9"/>
        <v>0</v>
      </c>
    </row>
    <row r="142" spans="1:12" ht="16.5" customHeight="1">
      <c r="A142" s="30"/>
      <c r="B142" s="30"/>
      <c r="C142" s="28"/>
      <c r="D142" s="28"/>
      <c r="E142" s="28"/>
      <c r="F142" s="28"/>
      <c r="G142" s="28"/>
      <c r="H142" s="117" t="s">
        <v>336</v>
      </c>
      <c r="I142" s="84"/>
      <c r="J142" s="58"/>
      <c r="K142" s="85"/>
      <c r="L142" s="24">
        <f t="shared" si="9"/>
        <v>0</v>
      </c>
    </row>
    <row r="143" spans="1:12" ht="15.75" customHeight="1">
      <c r="A143" s="30"/>
      <c r="B143" s="30"/>
      <c r="C143" s="28"/>
      <c r="D143" s="28"/>
      <c r="E143" s="28"/>
      <c r="F143" s="28"/>
      <c r="G143" s="28"/>
      <c r="H143" s="117" t="s">
        <v>337</v>
      </c>
      <c r="I143" s="84"/>
      <c r="J143" s="58"/>
      <c r="K143" s="85"/>
      <c r="L143" s="24">
        <f t="shared" si="9"/>
        <v>0</v>
      </c>
    </row>
    <row r="144" spans="1:12" ht="15.75" customHeight="1">
      <c r="A144" s="30"/>
      <c r="B144" s="30"/>
      <c r="C144" s="28"/>
      <c r="D144" s="28"/>
      <c r="E144" s="28"/>
      <c r="F144" s="28"/>
      <c r="G144" s="28"/>
      <c r="H144" s="117" t="s">
        <v>339</v>
      </c>
      <c r="I144" s="84"/>
      <c r="J144" s="58"/>
      <c r="K144" s="85"/>
      <c r="L144" s="24">
        <f t="shared" si="9"/>
        <v>0</v>
      </c>
    </row>
    <row r="145" spans="1:12" ht="15.75" customHeight="1">
      <c r="A145" s="30"/>
      <c r="B145" s="30"/>
      <c r="C145" s="28"/>
      <c r="D145" s="28"/>
      <c r="E145" s="28"/>
      <c r="F145" s="28"/>
      <c r="G145" s="28"/>
      <c r="H145" s="117" t="s">
        <v>340</v>
      </c>
      <c r="I145" s="84"/>
      <c r="J145" s="58"/>
      <c r="K145" s="85"/>
      <c r="L145" s="24">
        <f t="shared" si="9"/>
        <v>0</v>
      </c>
    </row>
    <row r="146" spans="1:12" ht="15.75" customHeight="1">
      <c r="A146" s="30"/>
      <c r="B146" s="30"/>
      <c r="C146" s="28"/>
      <c r="D146" s="28"/>
      <c r="E146" s="28"/>
      <c r="F146" s="28"/>
      <c r="G146" s="28"/>
      <c r="H146" s="117" t="s">
        <v>341</v>
      </c>
      <c r="I146" s="84"/>
      <c r="J146" s="58"/>
      <c r="K146" s="85"/>
      <c r="L146" s="24">
        <f t="shared" si="9"/>
        <v>0</v>
      </c>
    </row>
    <row r="147" spans="1:12" ht="15.75" customHeight="1">
      <c r="A147" s="30"/>
      <c r="B147" s="30"/>
      <c r="C147" s="28"/>
      <c r="D147" s="28"/>
      <c r="E147" s="28"/>
      <c r="F147" s="28"/>
      <c r="G147" s="28"/>
      <c r="H147" s="117" t="s">
        <v>343</v>
      </c>
      <c r="I147" s="84"/>
      <c r="J147" s="58"/>
      <c r="K147" s="85"/>
      <c r="L147" s="24">
        <f t="shared" si="9"/>
        <v>0</v>
      </c>
    </row>
    <row r="148" spans="1:12" ht="15.75" customHeight="1">
      <c r="A148" s="30"/>
      <c r="B148" s="30"/>
      <c r="C148" s="28"/>
      <c r="D148" s="28"/>
      <c r="E148" s="28"/>
      <c r="F148" s="28"/>
      <c r="G148" s="28"/>
      <c r="H148" s="117" t="s">
        <v>379</v>
      </c>
      <c r="I148" s="84">
        <v>1500000</v>
      </c>
      <c r="J148" s="58">
        <v>1</v>
      </c>
      <c r="K148" s="85">
        <v>4</v>
      </c>
      <c r="L148" s="24">
        <f>I148*J148*K148</f>
        <v>6000000</v>
      </c>
    </row>
    <row r="149" spans="1:12" ht="15.75" customHeight="1">
      <c r="A149" s="30"/>
      <c r="B149" s="30"/>
      <c r="C149" s="28"/>
      <c r="D149" s="28"/>
      <c r="E149" s="28"/>
      <c r="F149" s="28"/>
      <c r="G149" s="28"/>
      <c r="H149" s="117" t="s">
        <v>369</v>
      </c>
      <c r="I149" s="84">
        <v>5000000</v>
      </c>
      <c r="J149" s="58">
        <v>1</v>
      </c>
      <c r="K149" s="85">
        <v>12</v>
      </c>
      <c r="L149" s="24">
        <f t="shared" si="9"/>
        <v>60000000</v>
      </c>
    </row>
    <row r="150" spans="1:12" ht="15.75" customHeight="1">
      <c r="A150" s="30"/>
      <c r="B150" s="30"/>
      <c r="C150" s="28"/>
      <c r="D150" s="28"/>
      <c r="E150" s="28"/>
      <c r="F150" s="28"/>
      <c r="G150" s="28"/>
      <c r="H150" s="117"/>
      <c r="I150" s="84"/>
      <c r="J150" s="58"/>
      <c r="K150" s="85"/>
      <c r="L150" s="24">
        <f t="shared" si="9"/>
        <v>0</v>
      </c>
    </row>
    <row r="151" spans="1:12" ht="15.75" customHeight="1">
      <c r="A151" s="30"/>
      <c r="B151" s="30"/>
      <c r="C151" s="28"/>
      <c r="D151" s="28"/>
      <c r="E151" s="28"/>
      <c r="F151" s="28"/>
      <c r="G151" s="28"/>
      <c r="H151" s="117"/>
      <c r="I151" s="84"/>
      <c r="J151" s="58"/>
      <c r="K151" s="85"/>
      <c r="L151" s="24">
        <f t="shared" si="9"/>
        <v>0</v>
      </c>
    </row>
    <row r="152" spans="1:12" ht="21.75" customHeight="1">
      <c r="A152" s="30"/>
      <c r="B152" s="30"/>
      <c r="C152" s="28"/>
      <c r="D152" s="28"/>
      <c r="E152" s="28"/>
      <c r="F152" s="28"/>
      <c r="G152" s="28"/>
      <c r="H152" s="311" t="s">
        <v>78</v>
      </c>
      <c r="I152" s="312"/>
      <c r="J152" s="312"/>
      <c r="K152" s="313"/>
      <c r="L152" s="83">
        <f>SUM(L153:L154)</f>
        <v>0</v>
      </c>
    </row>
    <row r="153" spans="1:12" ht="21.75" customHeight="1">
      <c r="A153" s="30"/>
      <c r="B153" s="30"/>
      <c r="C153" s="28"/>
      <c r="D153" s="28"/>
      <c r="E153" s="28"/>
      <c r="F153" s="28"/>
      <c r="G153" s="28"/>
      <c r="H153" s="85"/>
      <c r="I153" s="59"/>
      <c r="J153" s="58"/>
      <c r="K153" s="58"/>
      <c r="L153" s="24">
        <f>SUM(I153*J153*K153)</f>
        <v>0</v>
      </c>
    </row>
    <row r="154" spans="1:12" ht="15.75" customHeight="1">
      <c r="A154" s="30"/>
      <c r="B154" s="30"/>
      <c r="C154" s="28"/>
      <c r="D154" s="28"/>
      <c r="E154" s="28"/>
      <c r="F154" s="28"/>
      <c r="G154" s="28"/>
      <c r="H154" s="85"/>
      <c r="I154" s="84"/>
      <c r="J154" s="58"/>
      <c r="K154" s="85"/>
      <c r="L154" s="24">
        <f>SUM(I154*J154*K154)</f>
        <v>0</v>
      </c>
    </row>
    <row r="155" spans="1:12" ht="20.25" customHeight="1">
      <c r="A155" s="30"/>
      <c r="B155" s="30"/>
      <c r="C155" s="28"/>
      <c r="D155" s="28"/>
      <c r="E155" s="28"/>
      <c r="F155" s="28"/>
      <c r="G155" s="28"/>
      <c r="H155" s="311" t="s">
        <v>50</v>
      </c>
      <c r="I155" s="312"/>
      <c r="J155" s="312"/>
      <c r="K155" s="313"/>
      <c r="L155" s="24">
        <f>SUM(L156:L157)</f>
        <v>0</v>
      </c>
    </row>
    <row r="156" spans="1:12" ht="13.5">
      <c r="A156" s="30"/>
      <c r="B156" s="30"/>
      <c r="C156" s="28"/>
      <c r="D156" s="28"/>
      <c r="E156" s="28"/>
      <c r="F156" s="28"/>
      <c r="G156" s="28"/>
      <c r="H156" s="85"/>
      <c r="I156" s="84"/>
      <c r="J156" s="58"/>
      <c r="K156" s="85"/>
      <c r="L156" s="24">
        <f>SUM(I156*J156*K156)</f>
        <v>0</v>
      </c>
    </row>
    <row r="157" spans="1:12" ht="14.25" customHeight="1">
      <c r="A157" s="30"/>
      <c r="B157" s="30"/>
      <c r="C157" s="28"/>
      <c r="D157" s="28"/>
      <c r="E157" s="28"/>
      <c r="F157" s="28"/>
      <c r="G157" s="28"/>
      <c r="H157" s="85"/>
      <c r="I157" s="84"/>
      <c r="J157" s="58"/>
      <c r="K157" s="85"/>
      <c r="L157" s="24">
        <f>SUM(I157*J157*K157)</f>
        <v>0</v>
      </c>
    </row>
    <row r="158" spans="1:12" ht="18" customHeight="1">
      <c r="A158" s="30"/>
      <c r="B158" s="30"/>
      <c r="C158" s="28"/>
      <c r="D158" s="28"/>
      <c r="E158" s="28"/>
      <c r="F158" s="28"/>
      <c r="G158" s="28"/>
      <c r="H158" s="311" t="s">
        <v>48</v>
      </c>
      <c r="I158" s="312"/>
      <c r="J158" s="312"/>
      <c r="K158" s="313"/>
      <c r="L158" s="24">
        <f>SUM(L159:L160)</f>
        <v>0</v>
      </c>
    </row>
    <row r="159" spans="1:12" ht="18" customHeight="1">
      <c r="A159" s="30"/>
      <c r="B159" s="30"/>
      <c r="C159" s="28"/>
      <c r="D159" s="28"/>
      <c r="E159" s="28"/>
      <c r="F159" s="28"/>
      <c r="G159" s="28"/>
      <c r="H159" s="85"/>
      <c r="I159" s="84"/>
      <c r="J159" s="58"/>
      <c r="K159" s="85"/>
      <c r="L159" s="24">
        <f>SUM(I159*J159*K159)</f>
        <v>0</v>
      </c>
    </row>
    <row r="160" spans="1:12" ht="18" customHeight="1">
      <c r="A160" s="30"/>
      <c r="B160" s="30"/>
      <c r="C160" s="28"/>
      <c r="D160" s="28"/>
      <c r="E160" s="28"/>
      <c r="F160" s="28"/>
      <c r="G160" s="28"/>
      <c r="H160" s="85"/>
      <c r="I160" s="84"/>
      <c r="J160" s="58"/>
      <c r="K160" s="85"/>
      <c r="L160" s="24"/>
    </row>
    <row r="161" spans="1:12 16384:16384" ht="18" customHeight="1">
      <c r="A161" s="30"/>
      <c r="B161" s="30"/>
      <c r="C161" s="41" t="s">
        <v>27</v>
      </c>
      <c r="D161" s="118">
        <v>10800</v>
      </c>
      <c r="E161" s="86">
        <f>SUM(L162,L176,L179,L182)*0.001</f>
        <v>7500</v>
      </c>
      <c r="F161" s="24">
        <f>E161-D161</f>
        <v>-3300</v>
      </c>
      <c r="G161" s="25">
        <f>SUM(F161/D161)*100</f>
        <v>-30.555555555555557</v>
      </c>
      <c r="H161" s="291"/>
      <c r="I161" s="292"/>
      <c r="J161" s="292"/>
      <c r="K161" s="292"/>
      <c r="L161" s="293"/>
    </row>
    <row r="162" spans="1:12 16384:16384" ht="18" customHeight="1">
      <c r="A162" s="30"/>
      <c r="B162" s="30"/>
      <c r="C162" s="28"/>
      <c r="D162" s="75"/>
      <c r="E162" s="75"/>
      <c r="F162" s="75"/>
      <c r="G162" s="75"/>
      <c r="H162" s="305" t="s">
        <v>197</v>
      </c>
      <c r="I162" s="306"/>
      <c r="J162" s="306"/>
      <c r="K162" s="307"/>
      <c r="L162" s="83">
        <f>SUM(L163:L175)</f>
        <v>7500000</v>
      </c>
    </row>
    <row r="163" spans="1:12 16384:16384" ht="18" customHeight="1">
      <c r="A163" s="30"/>
      <c r="B163" s="30"/>
      <c r="C163" s="28"/>
      <c r="D163" s="75"/>
      <c r="E163" s="75"/>
      <c r="F163" s="75"/>
      <c r="G163" s="75"/>
      <c r="H163" s="85" t="s">
        <v>199</v>
      </c>
      <c r="I163" s="84">
        <v>500000</v>
      </c>
      <c r="J163" s="58">
        <v>1</v>
      </c>
      <c r="K163" s="85">
        <v>3</v>
      </c>
      <c r="L163" s="83">
        <f>SUM(I163*J163*K163)</f>
        <v>1500000</v>
      </c>
    </row>
    <row r="164" spans="1:12 16384:16384" ht="18" customHeight="1">
      <c r="A164" s="30"/>
      <c r="B164" s="30"/>
      <c r="C164" s="28"/>
      <c r="D164" s="75"/>
      <c r="E164" s="75"/>
      <c r="F164" s="75"/>
      <c r="G164" s="75"/>
      <c r="H164" s="85" t="s">
        <v>201</v>
      </c>
      <c r="I164" s="115">
        <v>500000</v>
      </c>
      <c r="J164" s="58">
        <v>1</v>
      </c>
      <c r="K164" s="85">
        <v>12</v>
      </c>
      <c r="L164" s="83">
        <f t="shared" ref="L164:L166" si="10">SUM(I164*J164*K164)</f>
        <v>6000000</v>
      </c>
    </row>
    <row r="165" spans="1:12 16384:16384" ht="18" customHeight="1">
      <c r="A165" s="30"/>
      <c r="B165" s="30"/>
      <c r="C165" s="28"/>
      <c r="D165" s="75"/>
      <c r="E165" s="75"/>
      <c r="F165" s="75"/>
      <c r="G165" s="75"/>
      <c r="H165" s="85" t="s">
        <v>200</v>
      </c>
      <c r="I165" s="115"/>
      <c r="J165" s="58"/>
      <c r="K165" s="85"/>
      <c r="L165" s="83">
        <f t="shared" si="10"/>
        <v>0</v>
      </c>
    </row>
    <row r="166" spans="1:12 16384:16384" ht="18" customHeight="1">
      <c r="A166" s="30"/>
      <c r="B166" s="30"/>
      <c r="C166" s="28"/>
      <c r="D166" s="75"/>
      <c r="E166" s="75"/>
      <c r="F166" s="75"/>
      <c r="G166" s="75"/>
      <c r="H166" s="85"/>
      <c r="I166" s="115"/>
      <c r="J166" s="58"/>
      <c r="K166" s="85"/>
      <c r="L166" s="83">
        <f t="shared" si="10"/>
        <v>0</v>
      </c>
    </row>
    <row r="167" spans="1:12 16384:16384" ht="18" customHeight="1">
      <c r="A167" s="30"/>
      <c r="B167" s="30"/>
      <c r="C167" s="28"/>
      <c r="D167" s="75"/>
      <c r="E167" s="75"/>
      <c r="F167" s="75"/>
      <c r="G167" s="75"/>
      <c r="H167" s="311" t="s">
        <v>78</v>
      </c>
      <c r="I167" s="312"/>
      <c r="J167" s="312"/>
      <c r="K167" s="313"/>
      <c r="L167" s="83">
        <f>SUM(L168:L169)</f>
        <v>0</v>
      </c>
    </row>
    <row r="168" spans="1:12 16384:16384" ht="18" customHeight="1">
      <c r="A168" s="30"/>
      <c r="B168" s="30"/>
      <c r="C168" s="28"/>
      <c r="D168" s="75"/>
      <c r="E168" s="75"/>
      <c r="F168" s="75"/>
      <c r="G168" s="75"/>
      <c r="H168" s="58"/>
      <c r="I168" s="59"/>
      <c r="J168" s="58"/>
      <c r="K168" s="58"/>
      <c r="L168" s="24">
        <f>SUM(I168*J168*K168)</f>
        <v>0</v>
      </c>
    </row>
    <row r="169" spans="1:12 16384:16384" ht="18" customHeight="1">
      <c r="A169" s="30"/>
      <c r="B169" s="30"/>
      <c r="C169" s="28"/>
      <c r="D169" s="75"/>
      <c r="E169" s="75"/>
      <c r="F169" s="75"/>
      <c r="G169" s="75"/>
      <c r="H169" s="85"/>
      <c r="I169" s="84"/>
      <c r="J169" s="58"/>
      <c r="K169" s="85"/>
      <c r="L169" s="24">
        <f>SUM(I169*J169*K169)</f>
        <v>0</v>
      </c>
    </row>
    <row r="170" spans="1:12 16384:16384" ht="18" customHeight="1">
      <c r="A170" s="30"/>
      <c r="B170" s="30"/>
      <c r="C170" s="28"/>
      <c r="D170" s="75"/>
      <c r="E170" s="75"/>
      <c r="F170" s="75"/>
      <c r="G170" s="75"/>
      <c r="H170" s="311" t="s">
        <v>50</v>
      </c>
      <c r="I170" s="312"/>
      <c r="J170" s="312"/>
      <c r="K170" s="313"/>
      <c r="L170" s="24">
        <f>SUM(L171:L172)</f>
        <v>0</v>
      </c>
    </row>
    <row r="171" spans="1:12 16384:16384" ht="18" customHeight="1">
      <c r="A171" s="30"/>
      <c r="B171" s="30"/>
      <c r="C171" s="28"/>
      <c r="D171" s="75"/>
      <c r="E171" s="75"/>
      <c r="F171" s="75"/>
      <c r="G171" s="75"/>
      <c r="H171" s="85"/>
      <c r="I171" s="84"/>
      <c r="J171" s="58"/>
      <c r="K171" s="85"/>
      <c r="L171" s="24">
        <f>SUM(I171*J171*K171)</f>
        <v>0</v>
      </c>
    </row>
    <row r="172" spans="1:12 16384:16384" ht="18" customHeight="1">
      <c r="A172" s="30"/>
      <c r="B172" s="30"/>
      <c r="C172" s="28"/>
      <c r="D172" s="75"/>
      <c r="E172" s="75"/>
      <c r="F172" s="75"/>
      <c r="G172" s="75"/>
      <c r="H172" s="85"/>
      <c r="I172" s="84"/>
      <c r="J172" s="58"/>
      <c r="K172" s="85"/>
      <c r="L172" s="24">
        <f>SUM(I172*J172*K172)</f>
        <v>0</v>
      </c>
    </row>
    <row r="173" spans="1:12 16384:16384" ht="18" customHeight="1">
      <c r="A173" s="30"/>
      <c r="B173" s="30"/>
      <c r="C173" s="28"/>
      <c r="D173" s="75"/>
      <c r="E173" s="75"/>
      <c r="F173" s="75"/>
      <c r="G173" s="75"/>
      <c r="H173" s="311" t="s">
        <v>48</v>
      </c>
      <c r="I173" s="312"/>
      <c r="J173" s="312"/>
      <c r="K173" s="313"/>
      <c r="L173" s="24">
        <f>SUM(L174:L176)</f>
        <v>0</v>
      </c>
    </row>
    <row r="174" spans="1:12 16384:16384" ht="18" customHeight="1">
      <c r="A174" s="30"/>
      <c r="B174" s="30"/>
      <c r="C174" s="28"/>
      <c r="D174" s="75"/>
      <c r="E174" s="75"/>
      <c r="F174" s="75"/>
      <c r="G174" s="75"/>
      <c r="H174" s="85"/>
      <c r="I174" s="84"/>
      <c r="J174" s="58"/>
      <c r="K174" s="85"/>
      <c r="L174" s="24">
        <f>SUM(I174*J174*K174)</f>
        <v>0</v>
      </c>
    </row>
    <row r="175" spans="1:12 16384:16384" ht="18" customHeight="1">
      <c r="A175" s="30"/>
      <c r="B175" s="30"/>
      <c r="C175" s="28"/>
      <c r="D175" s="28"/>
      <c r="E175" s="28"/>
      <c r="F175" s="28"/>
      <c r="G175" s="28"/>
      <c r="H175" s="85"/>
      <c r="I175" s="115"/>
      <c r="J175" s="58"/>
      <c r="K175" s="85"/>
      <c r="L175" s="24">
        <f>SUM(I175*J175*K175)</f>
        <v>0</v>
      </c>
    </row>
    <row r="176" spans="1:12 16384:16384" ht="18" customHeight="1">
      <c r="A176" s="37"/>
      <c r="B176" s="37"/>
      <c r="C176" s="48"/>
      <c r="D176" s="48"/>
      <c r="E176" s="48"/>
      <c r="F176" s="48"/>
      <c r="G176" s="48"/>
      <c r="H176" s="85"/>
      <c r="I176" s="84"/>
      <c r="J176" s="58"/>
      <c r="K176" s="85"/>
      <c r="L176" s="24">
        <f t="shared" ref="L176" si="11">SUM(I176*J176*K176)</f>
        <v>0</v>
      </c>
      <c r="XFD176" s="1">
        <f>SUM(L176)</f>
        <v>0</v>
      </c>
    </row>
    <row r="177" spans="1:12" ht="21.75" customHeight="1">
      <c r="A177" s="303" t="s">
        <v>113</v>
      </c>
      <c r="B177" s="303"/>
      <c r="C177" s="40"/>
      <c r="D177" s="40"/>
      <c r="E177" s="40"/>
      <c r="F177" s="40"/>
      <c r="G177" s="40"/>
      <c r="H177" s="113"/>
      <c r="I177" s="113"/>
      <c r="J177" s="114"/>
      <c r="K177" s="113"/>
      <c r="L177" s="113"/>
    </row>
    <row r="178" spans="1:12" ht="20.25" customHeight="1">
      <c r="A178" s="246" t="s">
        <v>68</v>
      </c>
      <c r="B178" s="304"/>
      <c r="C178" s="247"/>
      <c r="D178" s="263" t="str">
        <f>D2</f>
        <v>2025년 예산</v>
      </c>
      <c r="E178" s="263" t="str">
        <f>E2</f>
        <v>2026년 예산</v>
      </c>
      <c r="F178" s="246" t="s">
        <v>7</v>
      </c>
      <c r="G178" s="247"/>
      <c r="H178" s="246" t="s">
        <v>1</v>
      </c>
      <c r="I178" s="304"/>
      <c r="J178" s="304"/>
      <c r="K178" s="304"/>
      <c r="L178" s="247"/>
    </row>
    <row r="179" spans="1:12" ht="20.25" customHeight="1">
      <c r="A179" s="41" t="s">
        <v>33</v>
      </c>
      <c r="B179" s="41" t="s">
        <v>28</v>
      </c>
      <c r="C179" s="41" t="s">
        <v>20</v>
      </c>
      <c r="D179" s="264"/>
      <c r="E179" s="264"/>
      <c r="F179" s="65" t="s">
        <v>23</v>
      </c>
      <c r="G179" s="66" t="s">
        <v>22</v>
      </c>
      <c r="H179" s="41" t="s">
        <v>15</v>
      </c>
      <c r="I179" s="41" t="s">
        <v>12</v>
      </c>
      <c r="J179" s="36" t="s">
        <v>19</v>
      </c>
      <c r="K179" s="41" t="s">
        <v>10</v>
      </c>
      <c r="L179" s="41" t="s">
        <v>23</v>
      </c>
    </row>
    <row r="180" spans="1:12" ht="20.25" hidden="1" customHeight="1">
      <c r="A180" s="78"/>
      <c r="B180" s="78"/>
      <c r="C180" s="41" t="s">
        <v>273</v>
      </c>
      <c r="D180" s="118">
        <v>0</v>
      </c>
      <c r="E180" s="86">
        <f>SUM(L181,L185,L188,L191)*0.001</f>
        <v>0</v>
      </c>
      <c r="F180" s="24">
        <f>E180-D180</f>
        <v>0</v>
      </c>
      <c r="G180" s="25" t="e">
        <f>SUM(F180/D180)*100</f>
        <v>#DIV/0!</v>
      </c>
      <c r="H180" s="291"/>
      <c r="I180" s="292"/>
      <c r="J180" s="292"/>
      <c r="K180" s="292"/>
      <c r="L180" s="293"/>
    </row>
    <row r="181" spans="1:12" ht="19.5" hidden="1" customHeight="1">
      <c r="A181" s="78"/>
      <c r="B181" s="78"/>
      <c r="C181" s="28"/>
      <c r="D181" s="75"/>
      <c r="E181" s="75"/>
      <c r="F181" s="75"/>
      <c r="G181" s="75"/>
      <c r="H181" s="305" t="s">
        <v>197</v>
      </c>
      <c r="I181" s="306"/>
      <c r="J181" s="306"/>
      <c r="K181" s="307"/>
      <c r="L181" s="83">
        <f>SUM(L182:L184)</f>
        <v>0</v>
      </c>
    </row>
    <row r="182" spans="1:12" ht="20.25" hidden="1" customHeight="1">
      <c r="A182" s="78"/>
      <c r="B182" s="78"/>
      <c r="C182" s="28"/>
      <c r="D182" s="75"/>
      <c r="E182" s="75"/>
      <c r="F182" s="75"/>
      <c r="G182" s="75"/>
      <c r="H182" s="85"/>
      <c r="I182" s="84"/>
      <c r="J182" s="58"/>
      <c r="K182" s="85"/>
      <c r="L182" s="83">
        <f>SUM(I182*J182*K182)</f>
        <v>0</v>
      </c>
    </row>
    <row r="183" spans="1:12" ht="20.25" hidden="1" customHeight="1">
      <c r="A183" s="78"/>
      <c r="B183" s="78"/>
      <c r="C183" s="28"/>
      <c r="D183" s="75"/>
      <c r="E183" s="75"/>
      <c r="F183" s="75"/>
      <c r="G183" s="75"/>
      <c r="H183" s="85"/>
      <c r="I183" s="115"/>
      <c r="J183" s="58"/>
      <c r="K183" s="85"/>
      <c r="L183" s="83">
        <f t="shared" ref="L183:L184" si="12">SUM(I183*J183*K183)</f>
        <v>0</v>
      </c>
    </row>
    <row r="184" spans="1:12" ht="20.25" hidden="1" customHeight="1">
      <c r="A184" s="78"/>
      <c r="B184" s="78"/>
      <c r="C184" s="28"/>
      <c r="D184" s="75"/>
      <c r="E184" s="75"/>
      <c r="F184" s="75"/>
      <c r="G184" s="75"/>
      <c r="H184" s="85"/>
      <c r="I184" s="115"/>
      <c r="J184" s="58"/>
      <c r="K184" s="85"/>
      <c r="L184" s="83">
        <f t="shared" si="12"/>
        <v>0</v>
      </c>
    </row>
    <row r="185" spans="1:12" ht="20.25" hidden="1" customHeight="1">
      <c r="A185" s="78"/>
      <c r="B185" s="78"/>
      <c r="C185" s="28"/>
      <c r="D185" s="75"/>
      <c r="E185" s="75"/>
      <c r="F185" s="75"/>
      <c r="G185" s="75"/>
      <c r="H185" s="311" t="s">
        <v>78</v>
      </c>
      <c r="I185" s="312"/>
      <c r="J185" s="312"/>
      <c r="K185" s="313"/>
      <c r="L185" s="83">
        <f>SUM(L186:L187)</f>
        <v>0</v>
      </c>
    </row>
    <row r="186" spans="1:12" ht="15" hidden="1" customHeight="1">
      <c r="A186" s="78"/>
      <c r="B186" s="78"/>
      <c r="C186" s="28"/>
      <c r="D186" s="75"/>
      <c r="E186" s="75"/>
      <c r="F186" s="75"/>
      <c r="G186" s="75"/>
      <c r="H186" s="58"/>
      <c r="I186" s="59"/>
      <c r="J186" s="58"/>
      <c r="K186" s="58"/>
      <c r="L186" s="24">
        <f>SUM(I186*J186*K186)</f>
        <v>0</v>
      </c>
    </row>
    <row r="187" spans="1:12" ht="15" hidden="1" customHeight="1">
      <c r="A187" s="78"/>
      <c r="B187" s="78"/>
      <c r="C187" s="28"/>
      <c r="D187" s="75"/>
      <c r="E187" s="75"/>
      <c r="F187" s="75"/>
      <c r="G187" s="75"/>
      <c r="H187" s="85"/>
      <c r="I187" s="84"/>
      <c r="J187" s="58"/>
      <c r="K187" s="85"/>
      <c r="L187" s="24">
        <f>SUM(I187*J187*K187)</f>
        <v>0</v>
      </c>
    </row>
    <row r="188" spans="1:12" ht="20.25" hidden="1" customHeight="1">
      <c r="A188" s="78"/>
      <c r="B188" s="78"/>
      <c r="C188" s="28"/>
      <c r="D188" s="75"/>
      <c r="E188" s="75"/>
      <c r="F188" s="75"/>
      <c r="G188" s="75"/>
      <c r="H188" s="311" t="s">
        <v>50</v>
      </c>
      <c r="I188" s="312"/>
      <c r="J188" s="312"/>
      <c r="K188" s="313"/>
      <c r="L188" s="24">
        <f>SUM(L189:L190)</f>
        <v>0</v>
      </c>
    </row>
    <row r="189" spans="1:12" ht="15.75" hidden="1" customHeight="1">
      <c r="A189" s="78"/>
      <c r="B189" s="78"/>
      <c r="C189" s="28"/>
      <c r="D189" s="75"/>
      <c r="E189" s="75"/>
      <c r="F189" s="75"/>
      <c r="G189" s="75"/>
      <c r="H189" s="85"/>
      <c r="I189" s="84"/>
      <c r="J189" s="58"/>
      <c r="K189" s="85"/>
      <c r="L189" s="24">
        <f>SUM(I189*J189*K189)</f>
        <v>0</v>
      </c>
    </row>
    <row r="190" spans="1:12" ht="15.75" hidden="1" customHeight="1">
      <c r="A190" s="78"/>
      <c r="B190" s="78"/>
      <c r="C190" s="28"/>
      <c r="D190" s="75"/>
      <c r="E190" s="75"/>
      <c r="F190" s="75"/>
      <c r="G190" s="75"/>
      <c r="H190" s="85"/>
      <c r="I190" s="84"/>
      <c r="J190" s="58"/>
      <c r="K190" s="85"/>
      <c r="L190" s="24">
        <f>SUM(I190*J190*K190)</f>
        <v>0</v>
      </c>
    </row>
    <row r="191" spans="1:12" ht="20.25" hidden="1" customHeight="1">
      <c r="A191" s="78"/>
      <c r="B191" s="78"/>
      <c r="C191" s="28"/>
      <c r="D191" s="75"/>
      <c r="E191" s="75"/>
      <c r="F191" s="75"/>
      <c r="G191" s="75"/>
      <c r="H191" s="311" t="s">
        <v>48</v>
      </c>
      <c r="I191" s="312"/>
      <c r="J191" s="312"/>
      <c r="K191" s="313"/>
      <c r="L191" s="24">
        <f>SUM(L192:L194)</f>
        <v>0</v>
      </c>
    </row>
    <row r="192" spans="1:12" ht="20.25" hidden="1" customHeight="1">
      <c r="A192" s="78"/>
      <c r="B192" s="78"/>
      <c r="C192" s="28"/>
      <c r="D192" s="75"/>
      <c r="E192" s="75"/>
      <c r="F192" s="75"/>
      <c r="G192" s="75"/>
      <c r="H192" s="85"/>
      <c r="I192" s="84"/>
      <c r="J192" s="58"/>
      <c r="K192" s="85"/>
      <c r="L192" s="24">
        <f>SUM(I192*J192*K192)</f>
        <v>0</v>
      </c>
    </row>
    <row r="193" spans="1:12" ht="20.25" hidden="1" customHeight="1">
      <c r="A193" s="78"/>
      <c r="B193" s="78"/>
      <c r="C193" s="28"/>
      <c r="D193" s="75"/>
      <c r="E193" s="75"/>
      <c r="F193" s="75"/>
      <c r="G193" s="75"/>
      <c r="H193" s="85"/>
      <c r="I193" s="115"/>
      <c r="J193" s="58"/>
      <c r="K193" s="85"/>
      <c r="L193" s="24">
        <f>SUM(I193*J193*K193)</f>
        <v>0</v>
      </c>
    </row>
    <row r="194" spans="1:12" ht="20.25" hidden="1" customHeight="1">
      <c r="A194" s="78"/>
      <c r="B194" s="78"/>
      <c r="C194" s="78"/>
      <c r="D194" s="78"/>
      <c r="E194" s="78"/>
      <c r="F194" s="78"/>
      <c r="G194" s="78"/>
      <c r="H194" s="85"/>
      <c r="I194" s="115"/>
      <c r="J194" s="58"/>
      <c r="K194" s="85"/>
      <c r="L194" s="83">
        <f>SUM(I194*J194*K194)</f>
        <v>0</v>
      </c>
    </row>
    <row r="195" spans="1:12" ht="22.5" customHeight="1">
      <c r="A195" s="78"/>
      <c r="B195" s="78"/>
      <c r="C195" s="41" t="s">
        <v>76</v>
      </c>
      <c r="D195" s="118">
        <v>11800</v>
      </c>
      <c r="E195" s="86">
        <f>SUM(L196,L202,L205,L208)*0.001</f>
        <v>8500</v>
      </c>
      <c r="F195" s="24">
        <f>E195-D195</f>
        <v>-3300</v>
      </c>
      <c r="G195" s="25">
        <f>SUM(F195/D195)*100</f>
        <v>-27.966101694915253</v>
      </c>
      <c r="H195" s="291"/>
      <c r="I195" s="292"/>
      <c r="J195" s="292"/>
      <c r="K195" s="292"/>
      <c r="L195" s="293"/>
    </row>
    <row r="196" spans="1:12" ht="20.25" customHeight="1">
      <c r="A196" s="78"/>
      <c r="B196" s="78"/>
      <c r="C196" s="28"/>
      <c r="D196" s="75"/>
      <c r="E196" s="75"/>
      <c r="F196" s="75"/>
      <c r="G196" s="75"/>
      <c r="H196" s="305" t="s">
        <v>202</v>
      </c>
      <c r="I196" s="306"/>
      <c r="J196" s="306"/>
      <c r="K196" s="307"/>
      <c r="L196" s="83">
        <f>SUM(L197:L201)</f>
        <v>8500000</v>
      </c>
    </row>
    <row r="197" spans="1:12" ht="18" customHeight="1">
      <c r="A197" s="78"/>
      <c r="B197" s="78"/>
      <c r="C197" s="28"/>
      <c r="D197" s="75"/>
      <c r="E197" s="75"/>
      <c r="F197" s="75"/>
      <c r="G197" s="75"/>
      <c r="H197" s="131" t="s">
        <v>275</v>
      </c>
      <c r="I197" s="132">
        <v>500000</v>
      </c>
      <c r="J197" s="131">
        <v>1</v>
      </c>
      <c r="K197" s="131">
        <v>5</v>
      </c>
      <c r="L197" s="83">
        <f>SUM(I197*J197*K197)</f>
        <v>2500000</v>
      </c>
    </row>
    <row r="198" spans="1:12" ht="18" customHeight="1">
      <c r="A198" s="78"/>
      <c r="B198" s="78"/>
      <c r="C198" s="28"/>
      <c r="D198" s="75"/>
      <c r="E198" s="75"/>
      <c r="F198" s="75"/>
      <c r="G198" s="75"/>
      <c r="H198" s="131" t="s">
        <v>89</v>
      </c>
      <c r="I198" s="132">
        <v>500000</v>
      </c>
      <c r="J198" s="131">
        <v>1</v>
      </c>
      <c r="K198" s="131">
        <v>12</v>
      </c>
      <c r="L198" s="83">
        <f>I198*J198*K198</f>
        <v>6000000</v>
      </c>
    </row>
    <row r="199" spans="1:12" ht="18" hidden="1" customHeight="1">
      <c r="A199" s="78"/>
      <c r="B199" s="78"/>
      <c r="C199" s="28"/>
      <c r="D199" s="75"/>
      <c r="E199" s="75"/>
      <c r="F199" s="75"/>
      <c r="G199" s="75"/>
      <c r="H199" s="131" t="s">
        <v>344</v>
      </c>
      <c r="I199" s="132"/>
      <c r="J199" s="131"/>
      <c r="K199" s="131"/>
      <c r="L199" s="83">
        <f t="shared" ref="L199:L200" si="13">SUM(I199*J199*K199)</f>
        <v>0</v>
      </c>
    </row>
    <row r="200" spans="1:12" ht="18" hidden="1" customHeight="1">
      <c r="A200" s="78"/>
      <c r="B200" s="78"/>
      <c r="C200" s="28"/>
      <c r="D200" s="75"/>
      <c r="E200" s="75"/>
      <c r="F200" s="75"/>
      <c r="G200" s="75"/>
      <c r="H200" s="131"/>
      <c r="I200" s="132"/>
      <c r="J200" s="131"/>
      <c r="K200" s="131"/>
      <c r="L200" s="83">
        <f t="shared" si="13"/>
        <v>0</v>
      </c>
    </row>
    <row r="201" spans="1:12" ht="18.75" hidden="1" customHeight="1">
      <c r="A201" s="78"/>
      <c r="B201" s="78"/>
      <c r="C201" s="28"/>
      <c r="D201" s="75"/>
      <c r="E201" s="75"/>
      <c r="F201" s="75"/>
      <c r="G201" s="75"/>
      <c r="H201" s="131"/>
      <c r="I201" s="132"/>
      <c r="J201" s="131"/>
      <c r="K201" s="131"/>
      <c r="L201" s="83">
        <f>SUM(I201*J201*K201)</f>
        <v>0</v>
      </c>
    </row>
    <row r="202" spans="1:12" ht="20.25" hidden="1" customHeight="1">
      <c r="A202" s="78"/>
      <c r="B202" s="78"/>
      <c r="C202" s="28"/>
      <c r="D202" s="75"/>
      <c r="E202" s="75"/>
      <c r="F202" s="75"/>
      <c r="G202" s="75"/>
      <c r="H202" s="311" t="s">
        <v>78</v>
      </c>
      <c r="I202" s="312"/>
      <c r="J202" s="312"/>
      <c r="K202" s="313"/>
      <c r="L202" s="83">
        <f>SUM(L203:L204)</f>
        <v>0</v>
      </c>
    </row>
    <row r="203" spans="1:12" ht="16.5" hidden="1" customHeight="1">
      <c r="A203" s="78"/>
      <c r="B203" s="78"/>
      <c r="C203" s="28"/>
      <c r="D203" s="75"/>
      <c r="E203" s="75"/>
      <c r="F203" s="75"/>
      <c r="G203" s="75"/>
      <c r="H203" s="58"/>
      <c r="I203" s="59"/>
      <c r="J203" s="58"/>
      <c r="K203" s="58"/>
      <c r="L203" s="24">
        <f>SUM(I203*J203*K203)</f>
        <v>0</v>
      </c>
    </row>
    <row r="204" spans="1:12" ht="16.5" hidden="1" customHeight="1">
      <c r="A204" s="78"/>
      <c r="B204" s="78"/>
      <c r="C204" s="28"/>
      <c r="D204" s="75"/>
      <c r="E204" s="75"/>
      <c r="F204" s="75"/>
      <c r="G204" s="75"/>
      <c r="H204" s="85"/>
      <c r="I204" s="84"/>
      <c r="J204" s="58"/>
      <c r="K204" s="85"/>
      <c r="L204" s="24">
        <f>SUM(I204*J204*K204)</f>
        <v>0</v>
      </c>
    </row>
    <row r="205" spans="1:12" ht="20.25" hidden="1" customHeight="1">
      <c r="A205" s="78"/>
      <c r="B205" s="78"/>
      <c r="C205" s="28"/>
      <c r="D205" s="75"/>
      <c r="E205" s="75"/>
      <c r="F205" s="75"/>
      <c r="G205" s="75"/>
      <c r="H205" s="311" t="s">
        <v>50</v>
      </c>
      <c r="I205" s="312"/>
      <c r="J205" s="312"/>
      <c r="K205" s="313"/>
      <c r="L205" s="24">
        <f>SUM(L206:L207)</f>
        <v>0</v>
      </c>
    </row>
    <row r="206" spans="1:12" ht="16.5" hidden="1" customHeight="1">
      <c r="A206" s="78"/>
      <c r="B206" s="78"/>
      <c r="C206" s="28"/>
      <c r="D206" s="75"/>
      <c r="E206" s="75"/>
      <c r="F206" s="119"/>
      <c r="G206" s="75"/>
      <c r="H206" s="120"/>
      <c r="I206" s="84"/>
      <c r="J206" s="58"/>
      <c r="K206" s="85"/>
      <c r="L206" s="24">
        <f>SUM(I206*J206*K206)</f>
        <v>0</v>
      </c>
    </row>
    <row r="207" spans="1:12" ht="16.5" hidden="1" customHeight="1">
      <c r="A207" s="78"/>
      <c r="B207" s="78"/>
      <c r="C207" s="28"/>
      <c r="D207" s="75"/>
      <c r="E207" s="75"/>
      <c r="F207" s="119"/>
      <c r="G207" s="75"/>
      <c r="H207" s="120"/>
      <c r="I207" s="84"/>
      <c r="J207" s="58"/>
      <c r="K207" s="85"/>
      <c r="L207" s="24">
        <f>SUM(I207*J207*K207)</f>
        <v>0</v>
      </c>
    </row>
    <row r="208" spans="1:12" ht="20.25" hidden="1" customHeight="1">
      <c r="A208" s="78"/>
      <c r="B208" s="78"/>
      <c r="C208" s="28"/>
      <c r="D208" s="75"/>
      <c r="E208" s="75"/>
      <c r="F208" s="75"/>
      <c r="G208" s="75"/>
      <c r="H208" s="311" t="s">
        <v>48</v>
      </c>
      <c r="I208" s="312"/>
      <c r="J208" s="312"/>
      <c r="K208" s="313"/>
      <c r="L208" s="24">
        <f>SUM(L209:L211)</f>
        <v>0</v>
      </c>
    </row>
    <row r="209" spans="1:12" ht="16.5" hidden="1" customHeight="1">
      <c r="A209" s="78"/>
      <c r="B209" s="78"/>
      <c r="C209" s="28"/>
      <c r="D209" s="75"/>
      <c r="E209" s="75"/>
      <c r="F209" s="75"/>
      <c r="G209" s="75"/>
      <c r="H209" s="58"/>
      <c r="I209" s="59"/>
      <c r="J209" s="58"/>
      <c r="K209" s="58"/>
      <c r="L209" s="24">
        <f>SUM(I209*J209*K209)</f>
        <v>0</v>
      </c>
    </row>
    <row r="210" spans="1:12" ht="16.5" hidden="1" customHeight="1">
      <c r="A210" s="78"/>
      <c r="B210" s="78"/>
      <c r="C210" s="28"/>
      <c r="D210" s="75"/>
      <c r="E210" s="75"/>
      <c r="F210" s="75"/>
      <c r="G210" s="75"/>
      <c r="H210" s="58"/>
      <c r="I210" s="59"/>
      <c r="J210" s="58"/>
      <c r="K210" s="58"/>
      <c r="L210" s="24">
        <f>SUM(I210*J210*K210)</f>
        <v>0</v>
      </c>
    </row>
    <row r="211" spans="1:12" ht="18.75" hidden="1" customHeight="1">
      <c r="A211" s="155"/>
      <c r="B211" s="155"/>
      <c r="C211" s="155"/>
      <c r="D211" s="155"/>
      <c r="E211" s="155"/>
      <c r="F211" s="155"/>
      <c r="G211" s="155"/>
      <c r="H211" s="140"/>
      <c r="I211" s="156"/>
      <c r="J211" s="131"/>
      <c r="K211" s="140"/>
      <c r="L211" s="157">
        <f>SUM(I211*J211*K211)</f>
        <v>0</v>
      </c>
    </row>
    <row r="212" spans="1:12" ht="26.25" customHeight="1">
      <c r="A212" s="303" t="s">
        <v>114</v>
      </c>
      <c r="B212" s="303"/>
      <c r="C212" s="40"/>
      <c r="D212" s="40"/>
      <c r="E212" s="40"/>
      <c r="F212" s="40"/>
      <c r="G212" s="40"/>
      <c r="H212" s="113"/>
      <c r="I212" s="113"/>
      <c r="J212" s="114"/>
      <c r="K212" s="113"/>
      <c r="L212" s="113"/>
    </row>
    <row r="213" spans="1:12" ht="30" customHeight="1">
      <c r="A213" s="246" t="s">
        <v>68</v>
      </c>
      <c r="B213" s="304"/>
      <c r="C213" s="247"/>
      <c r="D213" s="263" t="str">
        <f>D178</f>
        <v>2025년 예산</v>
      </c>
      <c r="E213" s="263" t="str">
        <f>E178</f>
        <v>2026년 예산</v>
      </c>
      <c r="F213" s="246" t="s">
        <v>7</v>
      </c>
      <c r="G213" s="247"/>
      <c r="H213" s="246" t="s">
        <v>1</v>
      </c>
      <c r="I213" s="304"/>
      <c r="J213" s="304"/>
      <c r="K213" s="304"/>
      <c r="L213" s="247"/>
    </row>
    <row r="214" spans="1:12" ht="30" customHeight="1">
      <c r="A214" s="41" t="s">
        <v>33</v>
      </c>
      <c r="B214" s="41" t="s">
        <v>28</v>
      </c>
      <c r="C214" s="41" t="s">
        <v>20</v>
      </c>
      <c r="D214" s="264"/>
      <c r="E214" s="264"/>
      <c r="F214" s="65" t="s">
        <v>23</v>
      </c>
      <c r="G214" s="66" t="s">
        <v>22</v>
      </c>
      <c r="H214" s="41" t="s">
        <v>15</v>
      </c>
      <c r="I214" s="41" t="s">
        <v>12</v>
      </c>
      <c r="J214" s="36" t="s">
        <v>19</v>
      </c>
      <c r="K214" s="41" t="s">
        <v>10</v>
      </c>
      <c r="L214" s="41" t="s">
        <v>23</v>
      </c>
    </row>
    <row r="215" spans="1:12" ht="33.75" customHeight="1">
      <c r="A215" s="291" t="s">
        <v>53</v>
      </c>
      <c r="B215" s="292"/>
      <c r="C215" s="293"/>
      <c r="D215" s="24">
        <f>D216</f>
        <v>91000</v>
      </c>
      <c r="E215" s="24">
        <f>E216</f>
        <v>70400</v>
      </c>
      <c r="F215" s="24">
        <f>E215-D215</f>
        <v>-20600</v>
      </c>
      <c r="G215" s="25">
        <f>SUM(F215/D215)*100</f>
        <v>-22.637362637362639</v>
      </c>
      <c r="H215" s="291"/>
      <c r="I215" s="292"/>
      <c r="J215" s="292"/>
      <c r="K215" s="292"/>
      <c r="L215" s="293"/>
    </row>
    <row r="216" spans="1:12" ht="33.75" customHeight="1">
      <c r="A216" s="27"/>
      <c r="B216" s="248" t="s">
        <v>9</v>
      </c>
      <c r="C216" s="249"/>
      <c r="D216" s="24">
        <f>SUM(D217,D236,D249)</f>
        <v>91000</v>
      </c>
      <c r="E216" s="24">
        <f>SUM(E217,E236,E249)</f>
        <v>70400</v>
      </c>
      <c r="F216" s="24">
        <f>E216-D216</f>
        <v>-20600</v>
      </c>
      <c r="G216" s="25">
        <f>SUM(F216/D216)*100</f>
        <v>-22.637362637362639</v>
      </c>
      <c r="H216" s="291"/>
      <c r="I216" s="292"/>
      <c r="J216" s="292"/>
      <c r="K216" s="292"/>
      <c r="L216" s="293"/>
    </row>
    <row r="217" spans="1:12" ht="33.75" customHeight="1">
      <c r="A217" s="30"/>
      <c r="B217" s="27"/>
      <c r="C217" s="36" t="s">
        <v>9</v>
      </c>
      <c r="D217" s="59">
        <v>24000</v>
      </c>
      <c r="E217" s="24">
        <f>SUM(L218,L221,L224,L230)*0.001</f>
        <v>18000</v>
      </c>
      <c r="F217" s="24">
        <f>E217-D217</f>
        <v>-6000</v>
      </c>
      <c r="G217" s="25">
        <f>SUM(F217/D217)*100</f>
        <v>-25</v>
      </c>
      <c r="H217" s="291"/>
      <c r="I217" s="292"/>
      <c r="J217" s="292"/>
      <c r="K217" s="292"/>
      <c r="L217" s="293"/>
    </row>
    <row r="218" spans="1:12" ht="33.75" customHeight="1">
      <c r="A218" s="30"/>
      <c r="B218" s="30"/>
      <c r="C218" s="28"/>
      <c r="D218" s="28"/>
      <c r="E218" s="28"/>
      <c r="F218" s="28"/>
      <c r="G218" s="28"/>
      <c r="H218" s="308" t="s">
        <v>3</v>
      </c>
      <c r="I218" s="309"/>
      <c r="J218" s="309"/>
      <c r="K218" s="310"/>
      <c r="L218" s="83">
        <f>SUM(L219:L220)</f>
        <v>18000000</v>
      </c>
    </row>
    <row r="219" spans="1:12" ht="31.5" customHeight="1">
      <c r="A219" s="30"/>
      <c r="B219" s="30"/>
      <c r="C219" s="28"/>
      <c r="D219" s="28"/>
      <c r="E219" s="28"/>
      <c r="F219" s="28"/>
      <c r="G219" s="28"/>
      <c r="H219" s="58" t="s">
        <v>380</v>
      </c>
      <c r="I219" s="59">
        <v>1500000</v>
      </c>
      <c r="J219" s="58">
        <v>1</v>
      </c>
      <c r="K219" s="58">
        <v>12</v>
      </c>
      <c r="L219" s="83">
        <f>I219*J219*K219</f>
        <v>18000000</v>
      </c>
    </row>
    <row r="220" spans="1:12" ht="31.5" hidden="1" customHeight="1">
      <c r="A220" s="30"/>
      <c r="B220" s="30"/>
      <c r="C220" s="28"/>
      <c r="D220" s="28"/>
      <c r="E220" s="28"/>
      <c r="F220" s="28"/>
      <c r="G220" s="28"/>
      <c r="H220" s="58"/>
      <c r="I220" s="59"/>
      <c r="J220" s="58"/>
      <c r="K220" s="58"/>
      <c r="L220" s="83">
        <f>I220*J220*K220</f>
        <v>0</v>
      </c>
    </row>
    <row r="221" spans="1:12" ht="31.5" hidden="1" customHeight="1">
      <c r="A221" s="30"/>
      <c r="B221" s="30"/>
      <c r="C221" s="28"/>
      <c r="D221" s="28"/>
      <c r="E221" s="28"/>
      <c r="F221" s="28"/>
      <c r="G221" s="28"/>
      <c r="H221" s="311" t="s">
        <v>315</v>
      </c>
      <c r="I221" s="312"/>
      <c r="J221" s="312"/>
      <c r="K221" s="313"/>
      <c r="L221" s="83">
        <f>SUM(L222:L223)</f>
        <v>0</v>
      </c>
    </row>
    <row r="222" spans="1:12" ht="31.5" hidden="1" customHeight="1">
      <c r="A222" s="30"/>
      <c r="B222" s="30"/>
      <c r="C222" s="28"/>
      <c r="D222" s="28"/>
      <c r="E222" s="28"/>
      <c r="F222" s="28"/>
      <c r="G222" s="28"/>
      <c r="H222" s="58"/>
      <c r="I222" s="59"/>
      <c r="J222" s="58"/>
      <c r="K222" s="58"/>
      <c r="L222" s="24">
        <f>SUM(I222*J222*K222)</f>
        <v>0</v>
      </c>
    </row>
    <row r="223" spans="1:12" ht="31.5" hidden="1" customHeight="1">
      <c r="A223" s="30"/>
      <c r="B223" s="30"/>
      <c r="C223" s="28"/>
      <c r="D223" s="28"/>
      <c r="E223" s="28"/>
      <c r="F223" s="28"/>
      <c r="G223" s="28"/>
      <c r="H223" s="85"/>
      <c r="I223" s="84"/>
      <c r="J223" s="58"/>
      <c r="K223" s="85"/>
      <c r="L223" s="24">
        <f>SUM(I223*J223*K223)</f>
        <v>0</v>
      </c>
    </row>
    <row r="224" spans="1:12" ht="31.5" hidden="1" customHeight="1">
      <c r="A224" s="30"/>
      <c r="B224" s="30"/>
      <c r="C224" s="28"/>
      <c r="D224" s="28"/>
      <c r="E224" s="28"/>
      <c r="F224" s="28"/>
      <c r="G224" s="28"/>
      <c r="H224" s="311" t="s">
        <v>316</v>
      </c>
      <c r="I224" s="312"/>
      <c r="J224" s="312"/>
      <c r="K224" s="313"/>
      <c r="L224" s="24">
        <f>SUM(L225:L226)</f>
        <v>0</v>
      </c>
    </row>
    <row r="225" spans="1:13" ht="31.5" hidden="1" customHeight="1">
      <c r="A225" s="30"/>
      <c r="B225" s="30"/>
      <c r="C225" s="28"/>
      <c r="D225" s="28"/>
      <c r="E225" s="28"/>
      <c r="F225" s="28"/>
      <c r="G225" s="28"/>
      <c r="H225" s="87"/>
      <c r="I225" s="84"/>
      <c r="J225" s="58"/>
      <c r="K225" s="85"/>
      <c r="L225" s="24">
        <f>SUM(I225*J225*K225)</f>
        <v>0</v>
      </c>
    </row>
    <row r="226" spans="1:13" ht="31.5" hidden="1" customHeight="1">
      <c r="A226" s="30"/>
      <c r="B226" s="30"/>
      <c r="C226" s="28"/>
      <c r="D226" s="28"/>
      <c r="E226" s="28"/>
      <c r="F226" s="28"/>
      <c r="G226" s="28"/>
      <c r="H226" s="85"/>
      <c r="I226" s="84"/>
      <c r="J226" s="58"/>
      <c r="K226" s="85"/>
      <c r="L226" s="24">
        <f>SUM(I226*J226*K226)</f>
        <v>0</v>
      </c>
    </row>
    <row r="227" spans="1:13" ht="31.5" hidden="1" customHeight="1">
      <c r="A227" s="30"/>
      <c r="B227" s="30"/>
      <c r="C227" s="28"/>
      <c r="D227" s="28"/>
      <c r="E227" s="28"/>
      <c r="F227" s="28"/>
      <c r="G227" s="28"/>
      <c r="H227" s="311" t="s">
        <v>50</v>
      </c>
      <c r="I227" s="312"/>
      <c r="J227" s="312"/>
      <c r="K227" s="313"/>
      <c r="L227" s="24">
        <f>SUM(L228:L229)</f>
        <v>0</v>
      </c>
    </row>
    <row r="228" spans="1:13" ht="31.5" hidden="1" customHeight="1">
      <c r="A228" s="30"/>
      <c r="B228" s="30"/>
      <c r="C228" s="28"/>
      <c r="D228" s="28"/>
      <c r="E228" s="28"/>
      <c r="F228" s="28"/>
      <c r="G228" s="28"/>
      <c r="H228" s="87"/>
      <c r="I228" s="84"/>
      <c r="J228" s="58"/>
      <c r="K228" s="85">
        <v>1</v>
      </c>
      <c r="L228" s="24">
        <f>SUM(I228*J228*K228)</f>
        <v>0</v>
      </c>
      <c r="M228" s="168"/>
    </row>
    <row r="229" spans="1:13" ht="31.5" hidden="1" customHeight="1">
      <c r="A229" s="30"/>
      <c r="B229" s="30"/>
      <c r="C229" s="28"/>
      <c r="D229" s="28"/>
      <c r="E229" s="28"/>
      <c r="F229" s="28"/>
      <c r="G229" s="28"/>
      <c r="H229" s="85"/>
      <c r="I229" s="84"/>
      <c r="J229" s="58"/>
      <c r="K229" s="85"/>
      <c r="L229" s="24">
        <f>SUM(I229*J229*K229)</f>
        <v>0</v>
      </c>
    </row>
    <row r="230" spans="1:13" ht="31.5" hidden="1" customHeight="1">
      <c r="A230" s="30"/>
      <c r="B230" s="30"/>
      <c r="C230" s="28"/>
      <c r="D230" s="28"/>
      <c r="E230" s="28"/>
      <c r="F230" s="28"/>
      <c r="G230" s="28"/>
      <c r="H230" s="311" t="s">
        <v>48</v>
      </c>
      <c r="I230" s="312"/>
      <c r="J230" s="312"/>
      <c r="K230" s="313"/>
      <c r="L230" s="24">
        <f>SUM(L231:L232)</f>
        <v>0</v>
      </c>
    </row>
    <row r="231" spans="1:13" ht="31.5" hidden="1" customHeight="1">
      <c r="A231" s="30"/>
      <c r="B231" s="30"/>
      <c r="C231" s="28"/>
      <c r="D231" s="28"/>
      <c r="E231" s="28"/>
      <c r="F231" s="28"/>
      <c r="G231" s="28"/>
      <c r="H231" s="85"/>
      <c r="I231" s="84"/>
      <c r="J231" s="58"/>
      <c r="K231" s="85"/>
      <c r="L231" s="24">
        <f>SUM(I231*J231*K231)</f>
        <v>0</v>
      </c>
    </row>
    <row r="232" spans="1:13" ht="31.5" hidden="1" customHeight="1">
      <c r="A232" s="37"/>
      <c r="B232" s="37"/>
      <c r="C232" s="48"/>
      <c r="D232" s="48"/>
      <c r="E232" s="48"/>
      <c r="F232" s="48"/>
      <c r="G232" s="48"/>
      <c r="H232" s="85"/>
      <c r="I232" s="115"/>
      <c r="J232" s="58"/>
      <c r="K232" s="85"/>
      <c r="L232" s="83">
        <f>SUM(I232*J232*K232)</f>
        <v>0</v>
      </c>
    </row>
    <row r="233" spans="1:13" ht="21.75" customHeight="1">
      <c r="A233" s="303" t="s">
        <v>115</v>
      </c>
      <c r="B233" s="303"/>
      <c r="C233" s="40"/>
      <c r="D233" s="40"/>
      <c r="E233" s="40"/>
      <c r="F233" s="40"/>
      <c r="G233" s="40"/>
      <c r="H233" s="113"/>
      <c r="I233" s="113"/>
      <c r="J233" s="114"/>
      <c r="K233" s="113"/>
      <c r="L233" s="113"/>
    </row>
    <row r="234" spans="1:13" ht="20.25" customHeight="1">
      <c r="A234" s="246" t="s">
        <v>68</v>
      </c>
      <c r="B234" s="304"/>
      <c r="C234" s="247"/>
      <c r="D234" s="263" t="str">
        <f>D213</f>
        <v>2025년 예산</v>
      </c>
      <c r="E234" s="263" t="str">
        <f>E213</f>
        <v>2026년 예산</v>
      </c>
      <c r="F234" s="246" t="s">
        <v>7</v>
      </c>
      <c r="G234" s="247"/>
      <c r="H234" s="246" t="s">
        <v>1</v>
      </c>
      <c r="I234" s="304"/>
      <c r="J234" s="304"/>
      <c r="K234" s="304"/>
      <c r="L234" s="247"/>
    </row>
    <row r="235" spans="1:13" ht="20.25" customHeight="1">
      <c r="A235" s="41" t="s">
        <v>33</v>
      </c>
      <c r="B235" s="41" t="s">
        <v>28</v>
      </c>
      <c r="C235" s="41" t="s">
        <v>20</v>
      </c>
      <c r="D235" s="264"/>
      <c r="E235" s="264"/>
      <c r="F235" s="65" t="s">
        <v>23</v>
      </c>
      <c r="G235" s="66" t="s">
        <v>22</v>
      </c>
      <c r="H235" s="41" t="s">
        <v>15</v>
      </c>
      <c r="I235" s="41" t="s">
        <v>12</v>
      </c>
      <c r="J235" s="36" t="s">
        <v>19</v>
      </c>
      <c r="K235" s="41" t="s">
        <v>10</v>
      </c>
      <c r="L235" s="41" t="s">
        <v>23</v>
      </c>
    </row>
    <row r="236" spans="1:13" ht="20.25" customHeight="1">
      <c r="A236" s="27"/>
      <c r="B236" s="27"/>
      <c r="C236" s="36" t="s">
        <v>67</v>
      </c>
      <c r="D236" s="59">
        <v>53000</v>
      </c>
      <c r="E236" s="24">
        <f>SUM(L237,L240,L243,L246)*0.001</f>
        <v>38400</v>
      </c>
      <c r="F236" s="24">
        <f>E236-D236</f>
        <v>-14600</v>
      </c>
      <c r="G236" s="25">
        <f>SUM(F236/D236)*100</f>
        <v>-27.547169811320753</v>
      </c>
      <c r="H236" s="291"/>
      <c r="I236" s="292"/>
      <c r="J236" s="292"/>
      <c r="K236" s="292"/>
      <c r="L236" s="293"/>
    </row>
    <row r="237" spans="1:13" ht="20.25" customHeight="1">
      <c r="A237" s="30"/>
      <c r="B237" s="30"/>
      <c r="C237" s="28"/>
      <c r="D237" s="75"/>
      <c r="E237" s="75"/>
      <c r="F237" s="75"/>
      <c r="G237" s="75"/>
      <c r="H237" s="305" t="s">
        <v>169</v>
      </c>
      <c r="I237" s="306"/>
      <c r="J237" s="306"/>
      <c r="K237" s="307"/>
      <c r="L237" s="83">
        <f>SUM(L238:L239)</f>
        <v>38400000</v>
      </c>
    </row>
    <row r="238" spans="1:13" ht="17.25" customHeight="1">
      <c r="A238" s="30"/>
      <c r="B238" s="30"/>
      <c r="C238" s="28"/>
      <c r="D238" s="75"/>
      <c r="E238" s="75"/>
      <c r="F238" s="75"/>
      <c r="G238" s="75"/>
      <c r="H238" s="88" t="s">
        <v>401</v>
      </c>
      <c r="I238" s="89">
        <v>3200000</v>
      </c>
      <c r="J238" s="90">
        <v>1</v>
      </c>
      <c r="K238" s="85">
        <v>12</v>
      </c>
      <c r="L238" s="83">
        <f>I238*J238*K238</f>
        <v>38400000</v>
      </c>
    </row>
    <row r="239" spans="1:13" ht="17.25" customHeight="1">
      <c r="A239" s="30"/>
      <c r="B239" s="30"/>
      <c r="C239" s="28"/>
      <c r="D239" s="75"/>
      <c r="E239" s="75"/>
      <c r="F239" s="75"/>
      <c r="G239" s="75"/>
      <c r="H239" s="88"/>
      <c r="I239" s="89"/>
      <c r="J239" s="90"/>
      <c r="K239" s="85"/>
      <c r="L239" s="83">
        <f>I239*J239*K239</f>
        <v>0</v>
      </c>
    </row>
    <row r="240" spans="1:13" ht="20.25" customHeight="1">
      <c r="A240" s="30"/>
      <c r="B240" s="30"/>
      <c r="C240" s="28"/>
      <c r="D240" s="75"/>
      <c r="E240" s="75"/>
      <c r="F240" s="75"/>
      <c r="G240" s="75"/>
      <c r="H240" s="311" t="s">
        <v>78</v>
      </c>
      <c r="I240" s="312"/>
      <c r="J240" s="312"/>
      <c r="K240" s="313"/>
      <c r="L240" s="83">
        <f>SUM(L241:L242)</f>
        <v>0</v>
      </c>
    </row>
    <row r="241" spans="1:12" ht="15" customHeight="1">
      <c r="A241" s="30"/>
      <c r="B241" s="30"/>
      <c r="C241" s="28"/>
      <c r="D241" s="75"/>
      <c r="E241" s="75"/>
      <c r="F241" s="75"/>
      <c r="G241" s="75"/>
      <c r="H241" s="58"/>
      <c r="I241" s="59"/>
      <c r="J241" s="58"/>
      <c r="K241" s="58"/>
      <c r="L241" s="24">
        <f>SUM(I241*J241*K241)</f>
        <v>0</v>
      </c>
    </row>
    <row r="242" spans="1:12" ht="15" customHeight="1">
      <c r="A242" s="30"/>
      <c r="B242" s="30"/>
      <c r="C242" s="28"/>
      <c r="D242" s="75"/>
      <c r="E242" s="75"/>
      <c r="F242" s="75"/>
      <c r="G242" s="75"/>
      <c r="H242" s="85"/>
      <c r="I242" s="84"/>
      <c r="J242" s="58"/>
      <c r="K242" s="85"/>
      <c r="L242" s="24">
        <f>SUM(I242*J242*K242)</f>
        <v>0</v>
      </c>
    </row>
    <row r="243" spans="1:12" ht="20.25" customHeight="1">
      <c r="A243" s="30"/>
      <c r="B243" s="30"/>
      <c r="C243" s="28"/>
      <c r="D243" s="75"/>
      <c r="E243" s="75"/>
      <c r="F243" s="75"/>
      <c r="G243" s="75"/>
      <c r="H243" s="311" t="s">
        <v>50</v>
      </c>
      <c r="I243" s="312"/>
      <c r="J243" s="312"/>
      <c r="K243" s="313"/>
      <c r="L243" s="24">
        <f>SUM(L244:L245)</f>
        <v>0</v>
      </c>
    </row>
    <row r="244" spans="1:12" ht="20.25" customHeight="1">
      <c r="A244" s="30"/>
      <c r="B244" s="30"/>
      <c r="C244" s="28"/>
      <c r="D244" s="75"/>
      <c r="E244" s="75"/>
      <c r="F244" s="75"/>
      <c r="G244" s="75"/>
      <c r="H244" s="85"/>
      <c r="I244" s="84"/>
      <c r="J244" s="58"/>
      <c r="K244" s="85"/>
      <c r="L244" s="24">
        <f>SUM(I244*J244*K244)</f>
        <v>0</v>
      </c>
    </row>
    <row r="245" spans="1:12" ht="20.25" customHeight="1">
      <c r="A245" s="30"/>
      <c r="B245" s="30"/>
      <c r="C245" s="28"/>
      <c r="D245" s="75"/>
      <c r="E245" s="75"/>
      <c r="F245" s="75"/>
      <c r="G245" s="75"/>
      <c r="H245" s="85"/>
      <c r="I245" s="84"/>
      <c r="J245" s="58"/>
      <c r="K245" s="85"/>
      <c r="L245" s="24">
        <f>SUM(I245*J245*K245)</f>
        <v>0</v>
      </c>
    </row>
    <row r="246" spans="1:12" ht="20.25" customHeight="1">
      <c r="A246" s="30"/>
      <c r="B246" s="30"/>
      <c r="C246" s="28"/>
      <c r="D246" s="75"/>
      <c r="E246" s="75"/>
      <c r="F246" s="75"/>
      <c r="G246" s="75"/>
      <c r="H246" s="311" t="s">
        <v>48</v>
      </c>
      <c r="I246" s="312"/>
      <c r="J246" s="312"/>
      <c r="K246" s="313"/>
      <c r="L246" s="24"/>
    </row>
    <row r="247" spans="1:12" ht="20.25" customHeight="1">
      <c r="A247" s="30"/>
      <c r="B247" s="30"/>
      <c r="C247" s="28"/>
      <c r="D247" s="75"/>
      <c r="E247" s="75"/>
      <c r="F247" s="75"/>
      <c r="G247" s="75"/>
      <c r="H247" s="85"/>
      <c r="I247" s="84"/>
      <c r="J247" s="58"/>
      <c r="K247" s="85"/>
      <c r="L247" s="24"/>
    </row>
    <row r="248" spans="1:12" ht="20.25" customHeight="1">
      <c r="A248" s="30"/>
      <c r="B248" s="30"/>
      <c r="C248" s="48"/>
      <c r="D248" s="63"/>
      <c r="E248" s="63"/>
      <c r="F248" s="63"/>
      <c r="G248" s="63"/>
      <c r="H248" s="85"/>
      <c r="I248" s="115"/>
      <c r="J248" s="58"/>
      <c r="K248" s="85"/>
      <c r="L248" s="83">
        <f>SUM(I248*J248*K248)</f>
        <v>0</v>
      </c>
    </row>
    <row r="249" spans="1:12" ht="20.25" customHeight="1">
      <c r="A249" s="30"/>
      <c r="B249" s="30"/>
      <c r="C249" s="71" t="s">
        <v>52</v>
      </c>
      <c r="D249" s="59">
        <v>14000</v>
      </c>
      <c r="E249" s="24">
        <f>SUM(L250,L255,L261,L264)*0.001</f>
        <v>14000</v>
      </c>
      <c r="F249" s="24">
        <f>E249-D249</f>
        <v>0</v>
      </c>
      <c r="G249" s="25">
        <f>SUM(F249/D249)*100</f>
        <v>0</v>
      </c>
      <c r="H249" s="291"/>
      <c r="I249" s="292"/>
      <c r="J249" s="292"/>
      <c r="K249" s="292"/>
      <c r="L249" s="293"/>
    </row>
    <row r="250" spans="1:12" ht="20.25" customHeight="1">
      <c r="A250" s="30"/>
      <c r="B250" s="30"/>
      <c r="C250" s="28"/>
      <c r="D250" s="75"/>
      <c r="E250" s="75"/>
      <c r="F250" s="75"/>
      <c r="G250" s="75"/>
      <c r="H250" s="305" t="s">
        <v>197</v>
      </c>
      <c r="I250" s="306"/>
      <c r="J250" s="306"/>
      <c r="K250" s="307"/>
      <c r="L250" s="83">
        <f>SUM(L251:L254)</f>
        <v>14000000</v>
      </c>
    </row>
    <row r="251" spans="1:12" ht="20.25" customHeight="1">
      <c r="A251" s="30"/>
      <c r="B251" s="30"/>
      <c r="C251" s="28"/>
      <c r="D251" s="75"/>
      <c r="E251" s="75"/>
      <c r="F251" s="75"/>
      <c r="G251" s="75"/>
      <c r="H251" s="91" t="s">
        <v>395</v>
      </c>
      <c r="I251" s="89">
        <v>500000</v>
      </c>
      <c r="J251" s="58">
        <v>1</v>
      </c>
      <c r="K251" s="85">
        <v>4</v>
      </c>
      <c r="L251" s="83">
        <f t="shared" ref="L251:L254" si="14">I251*J251*K251</f>
        <v>2000000</v>
      </c>
    </row>
    <row r="252" spans="1:12" ht="20.25" customHeight="1">
      <c r="A252" s="30"/>
      <c r="B252" s="30"/>
      <c r="C252" s="28"/>
      <c r="D252" s="75"/>
      <c r="E252" s="75"/>
      <c r="F252" s="75"/>
      <c r="G252" s="75"/>
      <c r="H252" s="91" t="s">
        <v>396</v>
      </c>
      <c r="I252" s="89">
        <v>1000000</v>
      </c>
      <c r="J252" s="58">
        <v>1</v>
      </c>
      <c r="K252" s="85">
        <v>12</v>
      </c>
      <c r="L252" s="83">
        <f>I252*J252*K252</f>
        <v>12000000</v>
      </c>
    </row>
    <row r="253" spans="1:12" ht="20.25" customHeight="1">
      <c r="A253" s="30"/>
      <c r="B253" s="30"/>
      <c r="C253" s="28"/>
      <c r="D253" s="75"/>
      <c r="E253" s="75"/>
      <c r="F253" s="75"/>
      <c r="G253" s="75"/>
      <c r="H253" s="91"/>
      <c r="I253" s="89"/>
      <c r="J253" s="58"/>
      <c r="K253" s="85"/>
      <c r="L253" s="83">
        <f t="shared" si="14"/>
        <v>0</v>
      </c>
    </row>
    <row r="254" spans="1:12" ht="20.25" customHeight="1">
      <c r="A254" s="30"/>
      <c r="B254" s="30"/>
      <c r="C254" s="28"/>
      <c r="D254" s="75"/>
      <c r="E254" s="75"/>
      <c r="F254" s="75"/>
      <c r="G254" s="75"/>
      <c r="H254" s="91"/>
      <c r="I254" s="89"/>
      <c r="J254" s="58"/>
      <c r="K254" s="85"/>
      <c r="L254" s="83">
        <f t="shared" si="14"/>
        <v>0</v>
      </c>
    </row>
    <row r="255" spans="1:12" ht="18" customHeight="1">
      <c r="A255" s="30"/>
      <c r="B255" s="30"/>
      <c r="C255" s="28"/>
      <c r="D255" s="75"/>
      <c r="E255" s="75"/>
      <c r="F255" s="75"/>
      <c r="G255" s="75"/>
      <c r="H255" s="311" t="s">
        <v>78</v>
      </c>
      <c r="I255" s="312"/>
      <c r="J255" s="312"/>
      <c r="K255" s="313"/>
      <c r="L255" s="83">
        <f>SUM(L256:L260)</f>
        <v>0</v>
      </c>
    </row>
    <row r="256" spans="1:12" ht="15" customHeight="1">
      <c r="A256" s="30"/>
      <c r="B256" s="30"/>
      <c r="C256" s="28"/>
      <c r="D256" s="75"/>
      <c r="E256" s="75"/>
      <c r="F256" s="75"/>
      <c r="G256" s="75"/>
      <c r="H256" s="58"/>
      <c r="I256" s="59"/>
      <c r="J256" s="58"/>
      <c r="K256" s="58"/>
      <c r="L256" s="24">
        <f>SUM(I256*J256*K256)</f>
        <v>0</v>
      </c>
    </row>
    <row r="257" spans="1:13" ht="15" customHeight="1">
      <c r="A257" s="30"/>
      <c r="B257" s="30"/>
      <c r="C257" s="28"/>
      <c r="D257" s="75"/>
      <c r="E257" s="75"/>
      <c r="F257" s="75"/>
      <c r="G257" s="75"/>
      <c r="H257" s="58"/>
      <c r="I257" s="59"/>
      <c r="J257" s="58"/>
      <c r="K257" s="58"/>
      <c r="L257" s="24">
        <f t="shared" ref="L257:L260" si="15">SUM(I257*J257*K257)</f>
        <v>0</v>
      </c>
    </row>
    <row r="258" spans="1:13" ht="15" customHeight="1">
      <c r="A258" s="30"/>
      <c r="B258" s="30"/>
      <c r="C258" s="28"/>
      <c r="D258" s="75"/>
      <c r="E258" s="75"/>
      <c r="F258" s="75"/>
      <c r="G258" s="75"/>
      <c r="H258" s="58"/>
      <c r="I258" s="59"/>
      <c r="J258" s="58"/>
      <c r="K258" s="58"/>
      <c r="L258" s="24">
        <f t="shared" si="15"/>
        <v>0</v>
      </c>
    </row>
    <row r="259" spans="1:13" ht="15" customHeight="1">
      <c r="A259" s="30"/>
      <c r="B259" s="30"/>
      <c r="C259" s="28"/>
      <c r="D259" s="75"/>
      <c r="E259" s="75"/>
      <c r="F259" s="75"/>
      <c r="G259" s="75"/>
      <c r="H259" s="58"/>
      <c r="I259" s="59"/>
      <c r="J259" s="58"/>
      <c r="K259" s="58"/>
      <c r="L259" s="24">
        <f t="shared" si="15"/>
        <v>0</v>
      </c>
    </row>
    <row r="260" spans="1:13" ht="15" customHeight="1">
      <c r="A260" s="30"/>
      <c r="B260" s="30"/>
      <c r="C260" s="28"/>
      <c r="D260" s="75"/>
      <c r="E260" s="75"/>
      <c r="F260" s="75"/>
      <c r="G260" s="75"/>
      <c r="H260" s="85"/>
      <c r="I260" s="84"/>
      <c r="J260" s="58"/>
      <c r="K260" s="85"/>
      <c r="L260" s="24">
        <f t="shared" si="15"/>
        <v>0</v>
      </c>
    </row>
    <row r="261" spans="1:13" ht="20.25" customHeight="1">
      <c r="A261" s="30"/>
      <c r="B261" s="30"/>
      <c r="C261" s="28"/>
      <c r="D261" s="75"/>
      <c r="E261" s="75"/>
      <c r="F261" s="75"/>
      <c r="G261" s="75"/>
      <c r="H261" s="311" t="s">
        <v>50</v>
      </c>
      <c r="I261" s="312"/>
      <c r="J261" s="312"/>
      <c r="K261" s="313"/>
      <c r="L261" s="24">
        <f>SUM(L262:L263)</f>
        <v>0</v>
      </c>
    </row>
    <row r="262" spans="1:13" ht="15" customHeight="1">
      <c r="A262" s="30"/>
      <c r="B262" s="30"/>
      <c r="C262" s="28"/>
      <c r="D262" s="75"/>
      <c r="E262" s="75"/>
      <c r="F262" s="75"/>
      <c r="G262" s="75"/>
      <c r="H262" s="85"/>
      <c r="I262" s="84"/>
      <c r="J262" s="58"/>
      <c r="K262" s="85"/>
      <c r="L262" s="24">
        <f>SUM(I262*J262*K262)</f>
        <v>0</v>
      </c>
      <c r="M262" s="168"/>
    </row>
    <row r="263" spans="1:13" ht="15" customHeight="1">
      <c r="A263" s="30"/>
      <c r="B263" s="30"/>
      <c r="C263" s="28"/>
      <c r="D263" s="75"/>
      <c r="E263" s="75"/>
      <c r="F263" s="75"/>
      <c r="G263" s="75"/>
      <c r="H263" s="85"/>
      <c r="I263" s="84"/>
      <c r="J263" s="58"/>
      <c r="K263" s="85"/>
      <c r="L263" s="24">
        <f>SUM(I263*J263*K263)</f>
        <v>0</v>
      </c>
    </row>
    <row r="264" spans="1:13" ht="20.25" customHeight="1">
      <c r="A264" s="30"/>
      <c r="B264" s="30"/>
      <c r="C264" s="28"/>
      <c r="D264" s="75"/>
      <c r="E264" s="75"/>
      <c r="F264" s="75"/>
      <c r="G264" s="75"/>
      <c r="H264" s="311" t="s">
        <v>48</v>
      </c>
      <c r="I264" s="312"/>
      <c r="J264" s="312"/>
      <c r="K264" s="313"/>
      <c r="L264" s="24">
        <f>SUM(L265:L266)</f>
        <v>0</v>
      </c>
    </row>
    <row r="265" spans="1:13" ht="17.25" customHeight="1">
      <c r="A265" s="30"/>
      <c r="B265" s="30"/>
      <c r="C265" s="28"/>
      <c r="D265" s="75"/>
      <c r="E265" s="75"/>
      <c r="F265" s="75"/>
      <c r="G265" s="75"/>
      <c r="H265" s="85"/>
      <c r="I265" s="84"/>
      <c r="J265" s="58"/>
      <c r="K265" s="85"/>
      <c r="L265" s="24">
        <f>SUM(I265*J265*K265)</f>
        <v>0</v>
      </c>
    </row>
    <row r="266" spans="1:13" ht="17.25" customHeight="1">
      <c r="A266" s="37"/>
      <c r="B266" s="37"/>
      <c r="C266" s="48"/>
      <c r="D266" s="63"/>
      <c r="E266" s="63"/>
      <c r="F266" s="63"/>
      <c r="G266" s="63"/>
      <c r="H266" s="85"/>
      <c r="I266" s="115"/>
      <c r="J266" s="58"/>
      <c r="K266" s="85"/>
      <c r="L266" s="83">
        <f>SUM(I266*J266*K266)</f>
        <v>0</v>
      </c>
    </row>
    <row r="267" spans="1:13" ht="21.75" customHeight="1">
      <c r="A267" s="303" t="s">
        <v>116</v>
      </c>
      <c r="B267" s="303"/>
      <c r="C267" s="40"/>
      <c r="D267" s="40"/>
      <c r="E267" s="40"/>
      <c r="F267" s="40"/>
      <c r="G267" s="40"/>
      <c r="H267" s="113"/>
      <c r="I267" s="113"/>
      <c r="J267" s="114"/>
      <c r="K267" s="113"/>
      <c r="L267" s="113"/>
    </row>
    <row r="268" spans="1:13" ht="21.75" customHeight="1">
      <c r="A268" s="246" t="s">
        <v>68</v>
      </c>
      <c r="B268" s="304"/>
      <c r="C268" s="247"/>
      <c r="D268" s="263" t="str">
        <f>D234</f>
        <v>2025년 예산</v>
      </c>
      <c r="E268" s="263" t="str">
        <f>E234</f>
        <v>2026년 예산</v>
      </c>
      <c r="F268" s="246" t="s">
        <v>7</v>
      </c>
      <c r="G268" s="247"/>
      <c r="H268" s="246" t="s">
        <v>1</v>
      </c>
      <c r="I268" s="304"/>
      <c r="J268" s="304"/>
      <c r="K268" s="304"/>
      <c r="L268" s="247"/>
    </row>
    <row r="269" spans="1:13" ht="21.75" customHeight="1">
      <c r="A269" s="41" t="s">
        <v>33</v>
      </c>
      <c r="B269" s="41" t="s">
        <v>28</v>
      </c>
      <c r="C269" s="41" t="s">
        <v>20</v>
      </c>
      <c r="D269" s="264"/>
      <c r="E269" s="264"/>
      <c r="F269" s="65" t="s">
        <v>23</v>
      </c>
      <c r="G269" s="66" t="s">
        <v>22</v>
      </c>
      <c r="H269" s="41" t="s">
        <v>15</v>
      </c>
      <c r="I269" s="41" t="s">
        <v>12</v>
      </c>
      <c r="J269" s="36" t="s">
        <v>19</v>
      </c>
      <c r="K269" s="41" t="s">
        <v>10</v>
      </c>
      <c r="L269" s="41" t="s">
        <v>23</v>
      </c>
    </row>
    <row r="270" spans="1:13" ht="21.75" customHeight="1">
      <c r="A270" s="92" t="s">
        <v>18</v>
      </c>
      <c r="B270" s="93"/>
      <c r="C270" s="94"/>
      <c r="D270" s="24">
        <f>SUM(D271,D339,D373)</f>
        <v>119530</v>
      </c>
      <c r="E270" s="24">
        <f>SUM(E271,E339,E373)</f>
        <v>128244</v>
      </c>
      <c r="F270" s="24">
        <f>E270-D270</f>
        <v>8714</v>
      </c>
      <c r="G270" s="25">
        <f>SUM(F270/D270)*100</f>
        <v>7.2902200284447423</v>
      </c>
      <c r="H270" s="291"/>
      <c r="I270" s="292"/>
      <c r="J270" s="292"/>
      <c r="K270" s="292"/>
      <c r="L270" s="293"/>
    </row>
    <row r="271" spans="1:13" ht="21.75" customHeight="1">
      <c r="A271" s="27"/>
      <c r="B271" s="38" t="s">
        <v>89</v>
      </c>
      <c r="C271" s="39"/>
      <c r="D271" s="24">
        <f>SUM(D272,D288,D309,D322)</f>
        <v>106330</v>
      </c>
      <c r="E271" s="24">
        <f>SUM(E272,E288,E309,E322)</f>
        <v>114244</v>
      </c>
      <c r="F271" s="24">
        <f>E271-D271</f>
        <v>7914</v>
      </c>
      <c r="G271" s="25">
        <f>SUM(F271/D271)*100</f>
        <v>7.4428665475406746</v>
      </c>
      <c r="H271" s="291"/>
      <c r="I271" s="292"/>
      <c r="J271" s="292"/>
      <c r="K271" s="292"/>
      <c r="L271" s="293"/>
    </row>
    <row r="272" spans="1:13" ht="20.25" customHeight="1">
      <c r="A272" s="30"/>
      <c r="B272" s="26"/>
      <c r="C272" s="36" t="s">
        <v>90</v>
      </c>
      <c r="D272" s="59">
        <v>69330</v>
      </c>
      <c r="E272" s="24">
        <f>SUM(L273,L276,L279,L282,L285)*0.001</f>
        <v>93244</v>
      </c>
      <c r="F272" s="24">
        <f>E272-D272</f>
        <v>23914</v>
      </c>
      <c r="G272" s="25">
        <f>SUM(F272/D272)*100</f>
        <v>34.493004471368813</v>
      </c>
      <c r="H272" s="291"/>
      <c r="I272" s="292"/>
      <c r="J272" s="292"/>
      <c r="K272" s="292"/>
      <c r="L272" s="293"/>
    </row>
    <row r="273" spans="1:12" ht="14.25" customHeight="1">
      <c r="A273" s="30"/>
      <c r="B273" s="28"/>
      <c r="C273" s="28"/>
      <c r="D273" s="28"/>
      <c r="E273" s="28"/>
      <c r="F273" s="28"/>
      <c r="G273" s="28"/>
      <c r="H273" s="305" t="s">
        <v>215</v>
      </c>
      <c r="I273" s="306"/>
      <c r="J273" s="306"/>
      <c r="K273" s="307"/>
      <c r="L273" s="83">
        <f>SUM(L274:L275)</f>
        <v>40000000</v>
      </c>
    </row>
    <row r="274" spans="1:12" ht="14.25" customHeight="1">
      <c r="A274" s="30"/>
      <c r="B274" s="28"/>
      <c r="C274" s="28"/>
      <c r="D274" s="28"/>
      <c r="E274" s="28"/>
      <c r="F274" s="28"/>
      <c r="G274" s="28"/>
      <c r="H274" s="58" t="s">
        <v>203</v>
      </c>
      <c r="I274" s="59">
        <v>40000000</v>
      </c>
      <c r="J274" s="58">
        <v>1</v>
      </c>
      <c r="K274" s="58">
        <v>1</v>
      </c>
      <c r="L274" s="83">
        <f t="shared" ref="L274" si="16">I274*J274*K274</f>
        <v>40000000</v>
      </c>
    </row>
    <row r="275" spans="1:12" ht="14.25" customHeight="1">
      <c r="A275" s="30"/>
      <c r="B275" s="28"/>
      <c r="C275" s="28"/>
      <c r="D275" s="28"/>
      <c r="E275" s="28"/>
      <c r="F275" s="28"/>
      <c r="G275" s="28"/>
      <c r="H275" s="91"/>
      <c r="I275" s="89"/>
      <c r="J275" s="58"/>
      <c r="K275" s="85"/>
      <c r="L275" s="83">
        <f>I275*J275*K275</f>
        <v>0</v>
      </c>
    </row>
    <row r="276" spans="1:12" ht="14.25" hidden="1" customHeight="1">
      <c r="A276" s="30"/>
      <c r="B276" s="30"/>
      <c r="C276" s="30"/>
      <c r="D276" s="30"/>
      <c r="E276" s="30"/>
      <c r="F276" s="30"/>
      <c r="G276" s="30"/>
      <c r="H276" s="308" t="s">
        <v>213</v>
      </c>
      <c r="I276" s="309"/>
      <c r="J276" s="309"/>
      <c r="K276" s="310"/>
      <c r="L276" s="83">
        <f>SUM(L277:L278)</f>
        <v>0</v>
      </c>
    </row>
    <row r="277" spans="1:12" ht="14.25" hidden="1" customHeight="1">
      <c r="A277" s="30"/>
      <c r="B277" s="30"/>
      <c r="C277" s="30"/>
      <c r="D277" s="30"/>
      <c r="E277" s="30"/>
      <c r="F277" s="30"/>
      <c r="G277" s="30"/>
      <c r="H277" s="85"/>
      <c r="I277" s="84"/>
      <c r="J277" s="58"/>
      <c r="K277" s="85"/>
      <c r="L277" s="83">
        <f>SUM(I277*J277*K277)</f>
        <v>0</v>
      </c>
    </row>
    <row r="278" spans="1:12" ht="14.25" hidden="1" customHeight="1">
      <c r="A278" s="30"/>
      <c r="B278" s="30"/>
      <c r="C278" s="30"/>
      <c r="D278" s="30"/>
      <c r="E278" s="30"/>
      <c r="F278" s="30"/>
      <c r="G278" s="30"/>
      <c r="H278" s="85"/>
      <c r="I278" s="84"/>
      <c r="J278" s="58"/>
      <c r="K278" s="85"/>
      <c r="L278" s="83">
        <f>SUM(I278*J278*K278)</f>
        <v>0</v>
      </c>
    </row>
    <row r="279" spans="1:12" ht="14.25" customHeight="1">
      <c r="A279" s="30"/>
      <c r="B279" s="30"/>
      <c r="C279" s="30"/>
      <c r="D279" s="30"/>
      <c r="E279" s="30"/>
      <c r="F279" s="30"/>
      <c r="G279" s="30"/>
      <c r="H279" s="311" t="s">
        <v>214</v>
      </c>
      <c r="I279" s="312"/>
      <c r="J279" s="312"/>
      <c r="K279" s="313"/>
      <c r="L279" s="83">
        <f>SUM(L280:L281)</f>
        <v>53244000</v>
      </c>
    </row>
    <row r="280" spans="1:12" ht="14.25" customHeight="1">
      <c r="A280" s="30"/>
      <c r="B280" s="30"/>
      <c r="C280" s="30"/>
      <c r="D280" s="30"/>
      <c r="E280" s="30"/>
      <c r="F280" s="30"/>
      <c r="G280" s="30"/>
      <c r="H280" s="58" t="s">
        <v>398</v>
      </c>
      <c r="I280" s="59">
        <v>261000</v>
      </c>
      <c r="J280" s="58">
        <v>17</v>
      </c>
      <c r="K280" s="58">
        <v>12</v>
      </c>
      <c r="L280" s="83">
        <f>SUM(I280*J280*K280)</f>
        <v>53244000</v>
      </c>
    </row>
    <row r="281" spans="1:12" ht="14.25" customHeight="1">
      <c r="A281" s="30"/>
      <c r="B281" s="30"/>
      <c r="C281" s="30"/>
      <c r="D281" s="30"/>
      <c r="E281" s="30"/>
      <c r="F281" s="30"/>
      <c r="G281" s="30"/>
      <c r="H281" s="58"/>
      <c r="I281" s="59"/>
      <c r="J281" s="58"/>
      <c r="K281" s="58"/>
      <c r="L281" s="83">
        <f>SUM(I281*J281*K281)</f>
        <v>0</v>
      </c>
    </row>
    <row r="282" spans="1:12" ht="14.25" customHeight="1">
      <c r="A282" s="30"/>
      <c r="B282" s="30"/>
      <c r="C282" s="30"/>
      <c r="D282" s="30"/>
      <c r="E282" s="30"/>
      <c r="F282" s="30"/>
      <c r="G282" s="30"/>
      <c r="H282" s="311" t="s">
        <v>50</v>
      </c>
      <c r="I282" s="312"/>
      <c r="J282" s="312"/>
      <c r="K282" s="313"/>
      <c r="L282" s="24">
        <f>SUM(L283:L284)</f>
        <v>0</v>
      </c>
    </row>
    <row r="283" spans="1:12" ht="14.25" customHeight="1">
      <c r="A283" s="30"/>
      <c r="B283" s="30"/>
      <c r="C283" s="30"/>
      <c r="D283" s="30"/>
      <c r="E283" s="30"/>
      <c r="F283" s="30"/>
      <c r="G283" s="30"/>
      <c r="H283" s="85"/>
      <c r="I283" s="84"/>
      <c r="J283" s="58"/>
      <c r="K283" s="85"/>
      <c r="L283" s="24">
        <f>SUM(I283*J283*K283)</f>
        <v>0</v>
      </c>
    </row>
    <row r="284" spans="1:12" ht="14.25" customHeight="1">
      <c r="A284" s="30"/>
      <c r="B284" s="30"/>
      <c r="C284" s="30"/>
      <c r="D284" s="30"/>
      <c r="E284" s="30"/>
      <c r="F284" s="30"/>
      <c r="G284" s="30"/>
      <c r="H284" s="85"/>
      <c r="I284" s="84"/>
      <c r="J284" s="58"/>
      <c r="K284" s="85"/>
      <c r="L284" s="24">
        <f>SUM(I284*J284*K284)</f>
        <v>0</v>
      </c>
    </row>
    <row r="285" spans="1:12" ht="14.25" customHeight="1">
      <c r="A285" s="30"/>
      <c r="B285" s="30"/>
      <c r="C285" s="30"/>
      <c r="D285" s="30"/>
      <c r="E285" s="30"/>
      <c r="F285" s="30"/>
      <c r="G285" s="30"/>
      <c r="H285" s="311" t="s">
        <v>48</v>
      </c>
      <c r="I285" s="312"/>
      <c r="J285" s="312"/>
      <c r="K285" s="313"/>
      <c r="L285" s="24">
        <f>SUM(L286:L287)</f>
        <v>0</v>
      </c>
    </row>
    <row r="286" spans="1:12" ht="14.25" customHeight="1">
      <c r="A286" s="30"/>
      <c r="B286" s="30"/>
      <c r="C286" s="30"/>
      <c r="D286" s="30"/>
      <c r="E286" s="30"/>
      <c r="F286" s="30"/>
      <c r="G286" s="30"/>
      <c r="H286" s="85"/>
      <c r="I286" s="84"/>
      <c r="J286" s="58"/>
      <c r="K286" s="85"/>
      <c r="L286" s="24">
        <f>SUM(I286*J286*K286)</f>
        <v>0</v>
      </c>
    </row>
    <row r="287" spans="1:12" ht="14.25" customHeight="1">
      <c r="A287" s="30"/>
      <c r="B287" s="30"/>
      <c r="C287" s="30"/>
      <c r="D287" s="30"/>
      <c r="E287" s="30"/>
      <c r="F287" s="30"/>
      <c r="G287" s="30"/>
      <c r="H287" s="85"/>
      <c r="I287" s="84"/>
      <c r="J287" s="58"/>
      <c r="K287" s="85"/>
      <c r="L287" s="83">
        <f>SUM(I287*J287*K287)</f>
        <v>0</v>
      </c>
    </row>
    <row r="288" spans="1:12" ht="18" customHeight="1">
      <c r="A288" s="30"/>
      <c r="B288" s="30"/>
      <c r="C288" s="36" t="s">
        <v>91</v>
      </c>
      <c r="D288" s="59">
        <v>25000</v>
      </c>
      <c r="E288" s="24">
        <f>SUM(L289,L297,L300,L303)*0.001</f>
        <v>15000</v>
      </c>
      <c r="F288" s="24">
        <f>E288-D288</f>
        <v>-10000</v>
      </c>
      <c r="G288" s="25">
        <f>SUM(F288/D288)*100</f>
        <v>-40</v>
      </c>
      <c r="H288" s="291"/>
      <c r="I288" s="292"/>
      <c r="J288" s="292"/>
      <c r="K288" s="292"/>
      <c r="L288" s="293"/>
    </row>
    <row r="289" spans="1:12" ht="18" customHeight="1">
      <c r="A289" s="30"/>
      <c r="B289" s="30"/>
      <c r="C289" s="28"/>
      <c r="D289" s="28"/>
      <c r="E289" s="75"/>
      <c r="F289" s="75"/>
      <c r="G289" s="101"/>
      <c r="H289" s="305" t="s">
        <v>204</v>
      </c>
      <c r="I289" s="306"/>
      <c r="J289" s="306"/>
      <c r="K289" s="307"/>
      <c r="L289" s="83">
        <f>SUM(L290:L296)</f>
        <v>15000000</v>
      </c>
    </row>
    <row r="290" spans="1:12" ht="15" customHeight="1">
      <c r="A290" s="30"/>
      <c r="B290" s="30"/>
      <c r="C290" s="28"/>
      <c r="D290" s="28"/>
      <c r="E290" s="75"/>
      <c r="F290" s="75"/>
      <c r="G290" s="101"/>
      <c r="H290" s="91" t="s">
        <v>403</v>
      </c>
      <c r="I290" s="89">
        <v>500000</v>
      </c>
      <c r="J290" s="58">
        <v>1</v>
      </c>
      <c r="K290" s="85">
        <v>6</v>
      </c>
      <c r="L290" s="83">
        <f>I290*J290*K290</f>
        <v>3000000</v>
      </c>
    </row>
    <row r="291" spans="1:12" ht="15" customHeight="1">
      <c r="A291" s="30"/>
      <c r="B291" s="30"/>
      <c r="C291" s="28"/>
      <c r="D291" s="28"/>
      <c r="E291" s="75"/>
      <c r="F291" s="75"/>
      <c r="G291" s="101"/>
      <c r="H291" s="91" t="s">
        <v>402</v>
      </c>
      <c r="I291" s="89">
        <v>1000000</v>
      </c>
      <c r="J291" s="58">
        <v>1</v>
      </c>
      <c r="K291" s="85">
        <v>12</v>
      </c>
      <c r="L291" s="83">
        <f t="shared" ref="L291:L296" si="17">I291*J291*K291</f>
        <v>12000000</v>
      </c>
    </row>
    <row r="292" spans="1:12" ht="15" customHeight="1">
      <c r="A292" s="30"/>
      <c r="B292" s="30"/>
      <c r="C292" s="28"/>
      <c r="D292" s="28"/>
      <c r="E292" s="75"/>
      <c r="F292" s="75"/>
      <c r="G292" s="101"/>
      <c r="H292" s="91"/>
      <c r="I292" s="89"/>
      <c r="J292" s="58"/>
      <c r="K292" s="85"/>
      <c r="L292" s="83">
        <f>I292*J292*K292</f>
        <v>0</v>
      </c>
    </row>
    <row r="293" spans="1:12" ht="15" hidden="1" customHeight="1">
      <c r="A293" s="30"/>
      <c r="B293" s="30"/>
      <c r="C293" s="28"/>
      <c r="D293" s="28"/>
      <c r="E293" s="75"/>
      <c r="F293" s="75"/>
      <c r="G293" s="101"/>
      <c r="H293" s="91" t="s">
        <v>346</v>
      </c>
      <c r="I293" s="89"/>
      <c r="J293" s="58"/>
      <c r="K293" s="85"/>
      <c r="L293" s="83">
        <f>I293*J293*K293</f>
        <v>0</v>
      </c>
    </row>
    <row r="294" spans="1:12" ht="15" hidden="1" customHeight="1">
      <c r="A294" s="30"/>
      <c r="B294" s="30"/>
      <c r="C294" s="28"/>
      <c r="D294" s="28"/>
      <c r="E294" s="75"/>
      <c r="F294" s="75"/>
      <c r="G294" s="101"/>
      <c r="H294" s="91" t="s">
        <v>347</v>
      </c>
      <c r="I294" s="89"/>
      <c r="J294" s="58"/>
      <c r="K294" s="85"/>
      <c r="L294" s="83">
        <f>I294*J294*K294</f>
        <v>0</v>
      </c>
    </row>
    <row r="295" spans="1:12" ht="15" hidden="1" customHeight="1">
      <c r="A295" s="30"/>
      <c r="B295" s="30"/>
      <c r="C295" s="28"/>
      <c r="D295" s="28"/>
      <c r="E295" s="75"/>
      <c r="F295" s="75"/>
      <c r="G295" s="101"/>
      <c r="H295" s="91"/>
      <c r="I295" s="89"/>
      <c r="J295" s="58"/>
      <c r="K295" s="85"/>
      <c r="L295" s="83"/>
    </row>
    <row r="296" spans="1:12" ht="15" hidden="1" customHeight="1">
      <c r="A296" s="30"/>
      <c r="B296" s="30"/>
      <c r="C296" s="28"/>
      <c r="D296" s="28"/>
      <c r="E296" s="75"/>
      <c r="F296" s="75"/>
      <c r="G296" s="101"/>
      <c r="H296" s="91"/>
      <c r="I296" s="89"/>
      <c r="J296" s="58"/>
      <c r="K296" s="85"/>
      <c r="L296" s="83">
        <f t="shared" si="17"/>
        <v>0</v>
      </c>
    </row>
    <row r="297" spans="1:12" ht="15" hidden="1" customHeight="1">
      <c r="A297" s="30"/>
      <c r="B297" s="30"/>
      <c r="C297" s="28"/>
      <c r="D297" s="28"/>
      <c r="E297" s="28"/>
      <c r="F297" s="28"/>
      <c r="G297" s="28"/>
      <c r="H297" s="308" t="s">
        <v>78</v>
      </c>
      <c r="I297" s="309"/>
      <c r="J297" s="309"/>
      <c r="K297" s="310"/>
      <c r="L297" s="83">
        <f>SUM(L298:L299)</f>
        <v>0</v>
      </c>
    </row>
    <row r="298" spans="1:12" ht="15" hidden="1" customHeight="1">
      <c r="A298" s="30"/>
      <c r="B298" s="30"/>
      <c r="C298" s="28"/>
      <c r="D298" s="28"/>
      <c r="E298" s="28"/>
      <c r="F298" s="28"/>
      <c r="G298" s="28"/>
      <c r="H298" s="91"/>
      <c r="I298" s="116"/>
      <c r="J298" s="58"/>
      <c r="K298" s="85"/>
      <c r="L298" s="83">
        <f>I298*J298*K298</f>
        <v>0</v>
      </c>
    </row>
    <row r="299" spans="1:12" ht="15" hidden="1" customHeight="1">
      <c r="A299" s="30"/>
      <c r="B299" s="30"/>
      <c r="C299" s="28"/>
      <c r="D299" s="28"/>
      <c r="E299" s="28"/>
      <c r="F299" s="28"/>
      <c r="G299" s="28"/>
      <c r="H299" s="91"/>
      <c r="I299" s="91"/>
      <c r="J299" s="58"/>
      <c r="K299" s="85"/>
      <c r="L299" s="83">
        <f>I299*J299*K299</f>
        <v>0</v>
      </c>
    </row>
    <row r="300" spans="1:12" ht="15" hidden="1" customHeight="1">
      <c r="A300" s="30"/>
      <c r="B300" s="30"/>
      <c r="C300" s="28"/>
      <c r="D300" s="28"/>
      <c r="E300" s="28"/>
      <c r="F300" s="28"/>
      <c r="G300" s="28"/>
      <c r="H300" s="311" t="s">
        <v>50</v>
      </c>
      <c r="I300" s="312"/>
      <c r="J300" s="312"/>
      <c r="K300" s="313"/>
      <c r="L300" s="24">
        <f>SUM(L301:L302)</f>
        <v>0</v>
      </c>
    </row>
    <row r="301" spans="1:12" ht="15" hidden="1" customHeight="1">
      <c r="A301" s="30"/>
      <c r="B301" s="30"/>
      <c r="C301" s="28"/>
      <c r="D301" s="28"/>
      <c r="E301" s="28"/>
      <c r="F301" s="28"/>
      <c r="G301" s="28"/>
      <c r="H301" s="85"/>
      <c r="I301" s="84"/>
      <c r="J301" s="58"/>
      <c r="K301" s="85"/>
      <c r="L301" s="24">
        <f>SUM(I301*J301*K301)</f>
        <v>0</v>
      </c>
    </row>
    <row r="302" spans="1:12" ht="15" hidden="1" customHeight="1">
      <c r="A302" s="30"/>
      <c r="B302" s="30"/>
      <c r="C302" s="28"/>
      <c r="D302" s="28"/>
      <c r="E302" s="28"/>
      <c r="F302" s="28"/>
      <c r="G302" s="28"/>
      <c r="H302" s="85"/>
      <c r="I302" s="84"/>
      <c r="J302" s="58"/>
      <c r="K302" s="85"/>
      <c r="L302" s="24">
        <f>SUM(I302*J302*K302)</f>
        <v>0</v>
      </c>
    </row>
    <row r="303" spans="1:12" ht="15" hidden="1" customHeight="1">
      <c r="A303" s="30"/>
      <c r="B303" s="30"/>
      <c r="C303" s="28"/>
      <c r="D303" s="28"/>
      <c r="E303" s="28"/>
      <c r="F303" s="28"/>
      <c r="G303" s="28"/>
      <c r="H303" s="311" t="s">
        <v>48</v>
      </c>
      <c r="I303" s="312"/>
      <c r="J303" s="312"/>
      <c r="K303" s="313"/>
      <c r="L303" s="24">
        <f>SUM(L304:L305)</f>
        <v>0</v>
      </c>
    </row>
    <row r="304" spans="1:12" ht="15" hidden="1" customHeight="1">
      <c r="A304" s="30"/>
      <c r="B304" s="30"/>
      <c r="C304" s="28"/>
      <c r="D304" s="28"/>
      <c r="E304" s="28"/>
      <c r="F304" s="28"/>
      <c r="G304" s="28"/>
      <c r="H304" s="85"/>
      <c r="I304" s="84"/>
      <c r="J304" s="58"/>
      <c r="K304" s="85"/>
      <c r="L304" s="24">
        <f>SUM(I304*J304*K304)</f>
        <v>0</v>
      </c>
    </row>
    <row r="305" spans="1:12" ht="15" hidden="1" customHeight="1">
      <c r="A305" s="37"/>
      <c r="B305" s="37"/>
      <c r="C305" s="48"/>
      <c r="D305" s="48"/>
      <c r="E305" s="48"/>
      <c r="F305" s="48"/>
      <c r="G305" s="48"/>
      <c r="H305" s="91"/>
      <c r="I305" s="91"/>
      <c r="J305" s="58"/>
      <c r="K305" s="85"/>
      <c r="L305" s="24">
        <f t="shared" ref="L305" si="18">SUM(I305*J305*K305)</f>
        <v>0</v>
      </c>
    </row>
    <row r="306" spans="1:12" ht="21" customHeight="1">
      <c r="A306" s="303" t="s">
        <v>112</v>
      </c>
      <c r="B306" s="303"/>
      <c r="C306" s="40"/>
      <c r="D306" s="40"/>
      <c r="E306" s="40"/>
      <c r="F306" s="40"/>
      <c r="G306" s="40"/>
      <c r="H306" s="113"/>
      <c r="I306" s="113"/>
      <c r="J306" s="114"/>
      <c r="K306" s="113"/>
      <c r="L306" s="113"/>
    </row>
    <row r="307" spans="1:12" ht="21" customHeight="1">
      <c r="A307" s="246" t="s">
        <v>68</v>
      </c>
      <c r="B307" s="304"/>
      <c r="C307" s="247"/>
      <c r="D307" s="263" t="str">
        <f>D268</f>
        <v>2025년 예산</v>
      </c>
      <c r="E307" s="263" t="str">
        <f>E268</f>
        <v>2026년 예산</v>
      </c>
      <c r="F307" s="246" t="s">
        <v>7</v>
      </c>
      <c r="G307" s="247"/>
      <c r="H307" s="246" t="s">
        <v>1</v>
      </c>
      <c r="I307" s="304"/>
      <c r="J307" s="304"/>
      <c r="K307" s="304"/>
      <c r="L307" s="247"/>
    </row>
    <row r="308" spans="1:12" ht="21" customHeight="1">
      <c r="A308" s="41" t="s">
        <v>33</v>
      </c>
      <c r="B308" s="41" t="s">
        <v>28</v>
      </c>
      <c r="C308" s="41" t="s">
        <v>20</v>
      </c>
      <c r="D308" s="264"/>
      <c r="E308" s="264"/>
      <c r="F308" s="65" t="s">
        <v>23</v>
      </c>
      <c r="G308" s="66" t="s">
        <v>22</v>
      </c>
      <c r="H308" s="41" t="s">
        <v>15</v>
      </c>
      <c r="I308" s="41" t="s">
        <v>12</v>
      </c>
      <c r="J308" s="36" t="s">
        <v>19</v>
      </c>
      <c r="K308" s="41" t="s">
        <v>10</v>
      </c>
      <c r="L308" s="41" t="s">
        <v>23</v>
      </c>
    </row>
    <row r="309" spans="1:12" ht="18.75" customHeight="1">
      <c r="A309" s="78"/>
      <c r="B309" s="78"/>
      <c r="C309" s="36" t="s">
        <v>108</v>
      </c>
      <c r="D309" s="59">
        <v>12000</v>
      </c>
      <c r="E309" s="24">
        <f>SUM(L310,L313,L316,L319)*0.001</f>
        <v>6000</v>
      </c>
      <c r="F309" s="24">
        <f>E309-D309</f>
        <v>-6000</v>
      </c>
      <c r="G309" s="25">
        <f>SUM(F309/D309)*100</f>
        <v>-50</v>
      </c>
      <c r="H309" s="92"/>
      <c r="I309" s="93"/>
      <c r="J309" s="93"/>
      <c r="K309" s="93"/>
      <c r="L309" s="94"/>
    </row>
    <row r="310" spans="1:12" ht="18.75" customHeight="1">
      <c r="A310" s="78"/>
      <c r="B310" s="78"/>
      <c r="C310" s="28"/>
      <c r="D310" s="75"/>
      <c r="E310" s="75"/>
      <c r="F310" s="75"/>
      <c r="G310" s="75"/>
      <c r="H310" s="305" t="s">
        <v>195</v>
      </c>
      <c r="I310" s="306"/>
      <c r="J310" s="306"/>
      <c r="K310" s="307"/>
      <c r="L310" s="83">
        <f>SUM(L311:L312)</f>
        <v>6000000</v>
      </c>
    </row>
    <row r="311" spans="1:12" ht="18.75" customHeight="1">
      <c r="A311" s="78"/>
      <c r="B311" s="78"/>
      <c r="C311" s="28"/>
      <c r="D311" s="75"/>
      <c r="E311" s="75"/>
      <c r="F311" s="75"/>
      <c r="G311" s="75"/>
      <c r="H311" s="85" t="s">
        <v>381</v>
      </c>
      <c r="I311" s="84">
        <v>500000</v>
      </c>
      <c r="J311" s="58">
        <v>1</v>
      </c>
      <c r="K311" s="85">
        <v>12</v>
      </c>
      <c r="L311" s="83">
        <f>I311*J311*K311</f>
        <v>6000000</v>
      </c>
    </row>
    <row r="312" spans="1:12" ht="18.75" hidden="1" customHeight="1">
      <c r="A312" s="78"/>
      <c r="B312" s="78"/>
      <c r="C312" s="28"/>
      <c r="D312" s="75"/>
      <c r="E312" s="75"/>
      <c r="F312" s="75"/>
      <c r="G312" s="75"/>
      <c r="H312" s="85"/>
      <c r="I312" s="84"/>
      <c r="J312" s="58"/>
      <c r="K312" s="85"/>
      <c r="L312" s="83">
        <f>I312*J312*K312</f>
        <v>0</v>
      </c>
    </row>
    <row r="313" spans="1:12" ht="18.75" hidden="1" customHeight="1">
      <c r="A313" s="78"/>
      <c r="B313" s="78"/>
      <c r="C313" s="28"/>
      <c r="D313" s="75"/>
      <c r="E313" s="75"/>
      <c r="F313" s="75"/>
      <c r="G313" s="75"/>
      <c r="H313" s="308" t="s">
        <v>78</v>
      </c>
      <c r="I313" s="309"/>
      <c r="J313" s="309"/>
      <c r="K313" s="310"/>
      <c r="L313" s="83">
        <f>SUM(L314:L315)</f>
        <v>0</v>
      </c>
    </row>
    <row r="314" spans="1:12" ht="18.75" hidden="1" customHeight="1">
      <c r="A314" s="78"/>
      <c r="B314" s="78"/>
      <c r="C314" s="28"/>
      <c r="D314" s="75"/>
      <c r="E314" s="75"/>
      <c r="F314" s="75"/>
      <c r="G314" s="75"/>
      <c r="H314" s="85"/>
      <c r="I314" s="84"/>
      <c r="J314" s="58"/>
      <c r="K314" s="85"/>
      <c r="L314" s="83">
        <f>SUM(I314*J314*K314)</f>
        <v>0</v>
      </c>
    </row>
    <row r="315" spans="1:12" ht="18.75" hidden="1" customHeight="1">
      <c r="A315" s="78"/>
      <c r="B315" s="78"/>
      <c r="C315" s="28"/>
      <c r="D315" s="75"/>
      <c r="E315" s="75"/>
      <c r="F315" s="75"/>
      <c r="G315" s="75"/>
      <c r="H315" s="85"/>
      <c r="I315" s="84"/>
      <c r="J315" s="58"/>
      <c r="K315" s="85"/>
      <c r="L315" s="83">
        <f>SUM(I315*J315*K315)</f>
        <v>0</v>
      </c>
    </row>
    <row r="316" spans="1:12" ht="18.75" hidden="1" customHeight="1">
      <c r="A316" s="78"/>
      <c r="B316" s="78"/>
      <c r="C316" s="28"/>
      <c r="D316" s="75"/>
      <c r="E316" s="75"/>
      <c r="F316" s="75"/>
      <c r="G316" s="75"/>
      <c r="H316" s="311" t="s">
        <v>50</v>
      </c>
      <c r="I316" s="312"/>
      <c r="J316" s="312"/>
      <c r="K316" s="313"/>
      <c r="L316" s="24">
        <f>SUM(L317:L318)</f>
        <v>0</v>
      </c>
    </row>
    <row r="317" spans="1:12" ht="18.75" hidden="1" customHeight="1">
      <c r="A317" s="78"/>
      <c r="B317" s="78"/>
      <c r="C317" s="28"/>
      <c r="D317" s="75"/>
      <c r="E317" s="75"/>
      <c r="F317" s="75"/>
      <c r="G317" s="75"/>
      <c r="H317" s="85"/>
      <c r="I317" s="84"/>
      <c r="J317" s="58"/>
      <c r="K317" s="85"/>
      <c r="L317" s="24">
        <f>SUM(I317*J317*K317)</f>
        <v>0</v>
      </c>
    </row>
    <row r="318" spans="1:12" ht="18.75" hidden="1" customHeight="1">
      <c r="A318" s="78"/>
      <c r="B318" s="78"/>
      <c r="C318" s="28"/>
      <c r="D318" s="75"/>
      <c r="E318" s="75"/>
      <c r="F318" s="75"/>
      <c r="G318" s="75"/>
      <c r="H318" s="85"/>
      <c r="I318" s="84"/>
      <c r="J318" s="58"/>
      <c r="K318" s="85"/>
      <c r="L318" s="24">
        <f>SUM(I318*J318*K318)</f>
        <v>0</v>
      </c>
    </row>
    <row r="319" spans="1:12" ht="18.75" hidden="1" customHeight="1">
      <c r="A319" s="78"/>
      <c r="B319" s="78"/>
      <c r="C319" s="28"/>
      <c r="D319" s="75"/>
      <c r="E319" s="75"/>
      <c r="F319" s="75"/>
      <c r="G319" s="75"/>
      <c r="H319" s="311" t="s">
        <v>48</v>
      </c>
      <c r="I319" s="312"/>
      <c r="J319" s="312"/>
      <c r="K319" s="313"/>
      <c r="L319" s="24">
        <f>SUM(L320:L322)</f>
        <v>0</v>
      </c>
    </row>
    <row r="320" spans="1:12" ht="18.75" hidden="1" customHeight="1">
      <c r="A320" s="78"/>
      <c r="B320" s="78"/>
      <c r="C320" s="28"/>
      <c r="D320" s="75"/>
      <c r="E320" s="75"/>
      <c r="F320" s="75"/>
      <c r="G320" s="75"/>
      <c r="H320" s="85"/>
      <c r="I320" s="84"/>
      <c r="J320" s="58"/>
      <c r="K320" s="85"/>
      <c r="L320" s="24">
        <f>SUM(I320*J320*K320)</f>
        <v>0</v>
      </c>
    </row>
    <row r="321" spans="1:12" ht="18.75" hidden="1" customHeight="1">
      <c r="A321" s="78"/>
      <c r="B321" s="78"/>
      <c r="C321" s="125"/>
      <c r="D321" s="126"/>
      <c r="E321" s="126"/>
      <c r="F321" s="126"/>
      <c r="G321" s="126"/>
      <c r="H321" s="85"/>
      <c r="I321" s="84"/>
      <c r="J321" s="58"/>
      <c r="K321" s="85"/>
      <c r="L321" s="24">
        <f>SUM(I321*J321*K321)</f>
        <v>0</v>
      </c>
    </row>
    <row r="322" spans="1:12" ht="18.75" hidden="1" customHeight="1">
      <c r="A322" s="78"/>
      <c r="B322" s="78"/>
      <c r="C322" s="128"/>
      <c r="D322" s="128"/>
      <c r="E322" s="128"/>
      <c r="F322" s="128"/>
      <c r="G322" s="128"/>
      <c r="H322" s="85"/>
      <c r="I322" s="84"/>
      <c r="J322" s="58"/>
      <c r="K322" s="85"/>
      <c r="L322" s="83">
        <f>SUM(I322*J322*K322)</f>
        <v>0</v>
      </c>
    </row>
    <row r="323" spans="1:12" ht="22.5" hidden="1" customHeight="1">
      <c r="A323" s="78"/>
      <c r="B323" s="78"/>
      <c r="C323" s="36" t="s">
        <v>205</v>
      </c>
      <c r="D323" s="59">
        <v>0</v>
      </c>
      <c r="E323" s="24">
        <f>SUM(L324,L327,L330,L333)*0.001</f>
        <v>0</v>
      </c>
      <c r="F323" s="24">
        <f>E323-D323</f>
        <v>0</v>
      </c>
      <c r="G323" s="25" t="e">
        <f>SUM(F323/D323)*100</f>
        <v>#DIV/0!</v>
      </c>
      <c r="H323" s="92"/>
      <c r="I323" s="93"/>
      <c r="J323" s="93"/>
      <c r="K323" s="93"/>
      <c r="L323" s="83">
        <f>SUM(L324:L325)</f>
        <v>0</v>
      </c>
    </row>
    <row r="324" spans="1:12" ht="22.5" hidden="1" customHeight="1">
      <c r="A324" s="78"/>
      <c r="B324" s="78"/>
      <c r="C324" s="28"/>
      <c r="D324" s="75"/>
      <c r="E324" s="75"/>
      <c r="F324" s="75"/>
      <c r="G324" s="75"/>
      <c r="H324" s="305" t="s">
        <v>195</v>
      </c>
      <c r="I324" s="306"/>
      <c r="J324" s="306"/>
      <c r="K324" s="307"/>
      <c r="L324" s="83">
        <f>I324*J324*K324</f>
        <v>0</v>
      </c>
    </row>
    <row r="325" spans="1:12" ht="22.5" hidden="1" customHeight="1">
      <c r="A325" s="78"/>
      <c r="B325" s="78"/>
      <c r="C325" s="28"/>
      <c r="D325" s="75"/>
      <c r="E325" s="75"/>
      <c r="F325" s="75"/>
      <c r="G325" s="75"/>
      <c r="H325" s="85"/>
      <c r="I325" s="84"/>
      <c r="J325" s="58"/>
      <c r="K325" s="85"/>
      <c r="L325" s="83">
        <f>I325*J325*K325</f>
        <v>0</v>
      </c>
    </row>
    <row r="326" spans="1:12" ht="22.5" hidden="1" customHeight="1">
      <c r="A326" s="78"/>
      <c r="B326" s="78"/>
      <c r="C326" s="28"/>
      <c r="D326" s="75"/>
      <c r="E326" s="75"/>
      <c r="F326" s="75"/>
      <c r="G326" s="75"/>
      <c r="H326" s="85"/>
      <c r="I326" s="84"/>
      <c r="J326" s="58"/>
      <c r="K326" s="85"/>
      <c r="L326" s="83">
        <f>SUM(L327:L328)</f>
        <v>0</v>
      </c>
    </row>
    <row r="327" spans="1:12" ht="18.75" hidden="1" customHeight="1">
      <c r="A327" s="78"/>
      <c r="B327" s="78"/>
      <c r="C327" s="28"/>
      <c r="D327" s="75"/>
      <c r="E327" s="75"/>
      <c r="F327" s="75"/>
      <c r="G327" s="75"/>
      <c r="H327" s="308" t="s">
        <v>78</v>
      </c>
      <c r="I327" s="309"/>
      <c r="J327" s="309"/>
      <c r="K327" s="310"/>
      <c r="L327" s="83">
        <f>SUM(I327*J327*K327)</f>
        <v>0</v>
      </c>
    </row>
    <row r="328" spans="1:12" ht="18.75" hidden="1" customHeight="1">
      <c r="A328" s="78"/>
      <c r="B328" s="78"/>
      <c r="C328" s="28"/>
      <c r="D328" s="75"/>
      <c r="E328" s="75"/>
      <c r="F328" s="75"/>
      <c r="G328" s="75"/>
      <c r="H328" s="85"/>
      <c r="I328" s="84"/>
      <c r="J328" s="58"/>
      <c r="K328" s="85"/>
      <c r="L328" s="83">
        <f>SUM(I328*J328*K328)</f>
        <v>0</v>
      </c>
    </row>
    <row r="329" spans="1:12" ht="22.5" hidden="1" customHeight="1">
      <c r="A329" s="78"/>
      <c r="B329" s="78"/>
      <c r="C329" s="28"/>
      <c r="D329" s="75"/>
      <c r="E329" s="75"/>
      <c r="F329" s="75"/>
      <c r="G329" s="75"/>
      <c r="H329" s="85"/>
      <c r="I329" s="84"/>
      <c r="J329" s="58"/>
      <c r="K329" s="85"/>
      <c r="L329" s="83">
        <f>SUM(I329*J329*K329)</f>
        <v>0</v>
      </c>
    </row>
    <row r="330" spans="1:12" ht="20.25" hidden="1" customHeight="1">
      <c r="A330" s="78"/>
      <c r="B330" s="78"/>
      <c r="C330" s="28"/>
      <c r="D330" s="75"/>
      <c r="E330" s="75"/>
      <c r="F330" s="75"/>
      <c r="G330" s="75"/>
      <c r="H330" s="311" t="s">
        <v>50</v>
      </c>
      <c r="I330" s="312"/>
      <c r="J330" s="312"/>
      <c r="K330" s="313"/>
      <c r="L330" s="24">
        <f>SUM(L331:L332)</f>
        <v>0</v>
      </c>
    </row>
    <row r="331" spans="1:12" ht="20.25" hidden="1" customHeight="1">
      <c r="A331" s="78"/>
      <c r="B331" s="78"/>
      <c r="C331" s="28"/>
      <c r="D331" s="75"/>
      <c r="E331" s="75"/>
      <c r="F331" s="75"/>
      <c r="G331" s="75"/>
      <c r="H331" s="85"/>
      <c r="I331" s="84"/>
      <c r="J331" s="58"/>
      <c r="K331" s="85"/>
      <c r="L331" s="24">
        <f>SUM(I331*J331*K331)</f>
        <v>0</v>
      </c>
    </row>
    <row r="332" spans="1:12" ht="22.5" hidden="1" customHeight="1">
      <c r="A332" s="78"/>
      <c r="B332" s="78"/>
      <c r="C332" s="28"/>
      <c r="D332" s="75"/>
      <c r="E332" s="75"/>
      <c r="F332" s="75"/>
      <c r="G332" s="75"/>
      <c r="H332" s="85"/>
      <c r="I332" s="84"/>
      <c r="J332" s="58"/>
      <c r="K332" s="85"/>
      <c r="L332" s="24"/>
    </row>
    <row r="333" spans="1:12" ht="21.75" hidden="1" customHeight="1">
      <c r="A333" s="78"/>
      <c r="B333" s="78"/>
      <c r="C333" s="28"/>
      <c r="D333" s="75"/>
      <c r="E333" s="75"/>
      <c r="F333" s="75"/>
      <c r="G333" s="75"/>
      <c r="H333" s="311" t="s">
        <v>48</v>
      </c>
      <c r="I333" s="312"/>
      <c r="J333" s="312"/>
      <c r="K333" s="313"/>
      <c r="L333" s="24">
        <f>SUM(L334:L336)</f>
        <v>0</v>
      </c>
    </row>
    <row r="334" spans="1:12" ht="21.75" hidden="1" customHeight="1">
      <c r="A334" s="158"/>
      <c r="B334" s="158"/>
      <c r="C334" s="28"/>
      <c r="D334" s="75"/>
      <c r="E334" s="75"/>
      <c r="F334" s="75"/>
      <c r="G334" s="75"/>
      <c r="H334" s="85"/>
      <c r="I334" s="84"/>
      <c r="J334" s="58"/>
      <c r="K334" s="85"/>
      <c r="L334" s="24">
        <f>SUM(I334*J334*K334)</f>
        <v>0</v>
      </c>
    </row>
    <row r="335" spans="1:12" ht="21.75" hidden="1" customHeight="1">
      <c r="A335" s="155"/>
      <c r="B335" s="155"/>
      <c r="C335" s="125"/>
      <c r="D335" s="126"/>
      <c r="E335" s="126"/>
      <c r="F335" s="126"/>
      <c r="G335" s="126"/>
      <c r="H335" s="85"/>
      <c r="I335" s="84"/>
      <c r="J335" s="58"/>
      <c r="K335" s="85"/>
      <c r="L335" s="83">
        <f>SUM(I335*J335*K335)</f>
        <v>0</v>
      </c>
    </row>
    <row r="336" spans="1:12" ht="22.5" customHeight="1">
      <c r="A336" s="303" t="s">
        <v>112</v>
      </c>
      <c r="B336" s="303"/>
      <c r="C336" s="40"/>
      <c r="D336" s="40"/>
      <c r="E336" s="40"/>
      <c r="F336" s="40"/>
      <c r="G336" s="40"/>
      <c r="H336" s="113"/>
      <c r="I336" s="113"/>
      <c r="J336" s="114"/>
      <c r="K336" s="113"/>
      <c r="L336" s="113"/>
    </row>
    <row r="337" spans="1:12" ht="22.5" customHeight="1">
      <c r="A337" s="246" t="s">
        <v>68</v>
      </c>
      <c r="B337" s="304"/>
      <c r="C337" s="247"/>
      <c r="D337" s="263" t="str">
        <f>D2</f>
        <v>2025년 예산</v>
      </c>
      <c r="E337" s="263" t="str">
        <f>E2</f>
        <v>2026년 예산</v>
      </c>
      <c r="F337" s="246" t="s">
        <v>7</v>
      </c>
      <c r="G337" s="247"/>
      <c r="H337" s="246" t="s">
        <v>1</v>
      </c>
      <c r="I337" s="304"/>
      <c r="J337" s="304"/>
      <c r="K337" s="304"/>
      <c r="L337" s="247"/>
    </row>
    <row r="338" spans="1:12" ht="22.5" customHeight="1">
      <c r="A338" s="41" t="s">
        <v>33</v>
      </c>
      <c r="B338" s="41" t="s">
        <v>28</v>
      </c>
      <c r="C338" s="41" t="s">
        <v>20</v>
      </c>
      <c r="D338" s="264"/>
      <c r="E338" s="264"/>
      <c r="F338" s="65" t="s">
        <v>23</v>
      </c>
      <c r="G338" s="66" t="s">
        <v>22</v>
      </c>
      <c r="H338" s="41" t="s">
        <v>15</v>
      </c>
      <c r="I338" s="41" t="s">
        <v>12</v>
      </c>
      <c r="J338" s="36" t="s">
        <v>19</v>
      </c>
      <c r="K338" s="41" t="s">
        <v>10</v>
      </c>
      <c r="L338" s="41" t="s">
        <v>23</v>
      </c>
    </row>
    <row r="339" spans="1:12" ht="22.5" customHeight="1">
      <c r="A339" s="78"/>
      <c r="B339" s="300" t="s">
        <v>118</v>
      </c>
      <c r="C339" s="302"/>
      <c r="D339" s="200">
        <f>D340</f>
        <v>13200</v>
      </c>
      <c r="E339" s="200">
        <f>E340</f>
        <v>14000</v>
      </c>
      <c r="F339" s="24">
        <f>E339-D339</f>
        <v>800</v>
      </c>
      <c r="G339" s="25">
        <f>SUM(F339/D339)*100</f>
        <v>6.0606060606060606</v>
      </c>
      <c r="H339" s="171"/>
      <c r="I339" s="178"/>
      <c r="J339" s="173"/>
      <c r="K339" s="178"/>
      <c r="L339" s="172"/>
    </row>
    <row r="340" spans="1:12" ht="22.5" customHeight="1">
      <c r="A340" s="78" t="s">
        <v>305</v>
      </c>
      <c r="B340" s="78"/>
      <c r="C340" s="36" t="s">
        <v>208</v>
      </c>
      <c r="D340" s="59">
        <v>13200</v>
      </c>
      <c r="E340" s="24">
        <f>SUM(L341,L351,L361,L364)*0.001</f>
        <v>14000</v>
      </c>
      <c r="F340" s="24">
        <f>E340-D340</f>
        <v>800</v>
      </c>
      <c r="G340" s="25">
        <f>SUM(F340/D340)*100</f>
        <v>6.0606060606060606</v>
      </c>
      <c r="H340" s="291"/>
      <c r="I340" s="292"/>
      <c r="J340" s="292"/>
      <c r="K340" s="292"/>
      <c r="L340" s="293"/>
    </row>
    <row r="341" spans="1:12" ht="18.75" customHeight="1">
      <c r="A341" s="78"/>
      <c r="B341" s="78"/>
      <c r="C341" s="28"/>
      <c r="D341" s="75"/>
      <c r="E341" s="75"/>
      <c r="F341" s="75"/>
      <c r="G341" s="75"/>
      <c r="H341" s="305" t="s">
        <v>195</v>
      </c>
      <c r="I341" s="306"/>
      <c r="J341" s="306"/>
      <c r="K341" s="307"/>
      <c r="L341" s="83">
        <f>SUM(L342:L350)</f>
        <v>14000000</v>
      </c>
    </row>
    <row r="342" spans="1:12" ht="18.75" customHeight="1">
      <c r="A342" s="78"/>
      <c r="B342" s="78"/>
      <c r="C342" s="28"/>
      <c r="D342" s="75"/>
      <c r="E342" s="75"/>
      <c r="F342" s="75"/>
      <c r="G342" s="75"/>
      <c r="H342" s="85" t="s">
        <v>382</v>
      </c>
      <c r="I342" s="84">
        <v>1000000</v>
      </c>
      <c r="J342" s="58">
        <v>1</v>
      </c>
      <c r="K342" s="85">
        <v>12</v>
      </c>
      <c r="L342" s="83">
        <f t="shared" ref="L342:L343" si="19">I342*J342*K342</f>
        <v>12000000</v>
      </c>
    </row>
    <row r="343" spans="1:12" ht="18.75" customHeight="1">
      <c r="A343" s="78"/>
      <c r="B343" s="78"/>
      <c r="C343" s="28"/>
      <c r="D343" s="75"/>
      <c r="E343" s="75"/>
      <c r="F343" s="75"/>
      <c r="G343" s="75"/>
      <c r="H343" s="85" t="s">
        <v>211</v>
      </c>
      <c r="I343" s="84">
        <v>500000</v>
      </c>
      <c r="J343" s="58">
        <v>1</v>
      </c>
      <c r="K343" s="85">
        <v>4</v>
      </c>
      <c r="L343" s="83">
        <f t="shared" si="19"/>
        <v>2000000</v>
      </c>
    </row>
    <row r="344" spans="1:12" ht="18.75" hidden="1" customHeight="1">
      <c r="A344" s="78"/>
      <c r="B344" s="78"/>
      <c r="C344" s="28"/>
      <c r="D344" s="75"/>
      <c r="E344" s="75"/>
      <c r="F344" s="75"/>
      <c r="G344" s="75"/>
      <c r="H344" s="85"/>
      <c r="I344" s="84"/>
      <c r="J344" s="58"/>
      <c r="K344" s="85"/>
      <c r="L344" s="83"/>
    </row>
    <row r="345" spans="1:12" ht="18.75" hidden="1" customHeight="1">
      <c r="A345" s="78"/>
      <c r="B345" s="78"/>
      <c r="C345" s="28"/>
      <c r="D345" s="75"/>
      <c r="E345" s="75"/>
      <c r="F345" s="75"/>
      <c r="G345" s="75"/>
      <c r="H345" s="85"/>
      <c r="I345" s="84"/>
      <c r="J345" s="58"/>
      <c r="K345" s="85"/>
      <c r="L345" s="83"/>
    </row>
    <row r="346" spans="1:12" ht="19.5" hidden="1" customHeight="1">
      <c r="A346" s="78"/>
      <c r="B346" s="78"/>
      <c r="C346" s="28"/>
      <c r="D346" s="75"/>
      <c r="E346" s="75"/>
      <c r="F346" s="75"/>
      <c r="G346" s="75"/>
      <c r="H346" s="85"/>
      <c r="I346" s="84"/>
      <c r="J346" s="58"/>
      <c r="K346" s="85"/>
      <c r="L346" s="83"/>
    </row>
    <row r="347" spans="1:12" ht="19.5" hidden="1" customHeight="1">
      <c r="A347" s="78"/>
      <c r="B347" s="78"/>
      <c r="C347" s="28"/>
      <c r="D347" s="75"/>
      <c r="E347" s="75"/>
      <c r="F347" s="75"/>
      <c r="G347" s="75"/>
      <c r="H347" s="85"/>
      <c r="I347" s="84"/>
      <c r="J347" s="58"/>
      <c r="K347" s="85"/>
      <c r="L347" s="83">
        <f t="shared" ref="L347:L349" si="20">I347*J347*K347</f>
        <v>0</v>
      </c>
    </row>
    <row r="348" spans="1:12" ht="19.5" hidden="1" customHeight="1">
      <c r="A348" s="78"/>
      <c r="B348" s="78"/>
      <c r="C348" s="28"/>
      <c r="D348" s="75"/>
      <c r="E348" s="75"/>
      <c r="F348" s="75"/>
      <c r="G348" s="75"/>
      <c r="H348" s="85"/>
      <c r="I348" s="84"/>
      <c r="J348" s="58"/>
      <c r="K348" s="85"/>
      <c r="L348" s="83">
        <f t="shared" si="20"/>
        <v>0</v>
      </c>
    </row>
    <row r="349" spans="1:12" ht="19.5" hidden="1" customHeight="1">
      <c r="A349" s="78"/>
      <c r="B349" s="78"/>
      <c r="C349" s="28"/>
      <c r="D349" s="75"/>
      <c r="E349" s="75"/>
      <c r="F349" s="75"/>
      <c r="G349" s="75"/>
      <c r="H349" s="85"/>
      <c r="I349" s="84"/>
      <c r="J349" s="58"/>
      <c r="K349" s="85"/>
      <c r="L349" s="83">
        <f t="shared" si="20"/>
        <v>0</v>
      </c>
    </row>
    <row r="350" spans="1:12" ht="18.75" hidden="1" customHeight="1">
      <c r="A350" s="78"/>
      <c r="B350" s="78"/>
      <c r="C350" s="28"/>
      <c r="D350" s="75"/>
      <c r="E350" s="75"/>
      <c r="F350" s="75"/>
      <c r="G350" s="75"/>
      <c r="H350" s="85"/>
      <c r="I350" s="84"/>
      <c r="J350" s="58"/>
      <c r="K350" s="85"/>
      <c r="L350" s="83">
        <f t="shared" ref="L350" si="21">I350*J350*K350</f>
        <v>0</v>
      </c>
    </row>
    <row r="351" spans="1:12" ht="18.75" hidden="1" customHeight="1">
      <c r="A351" s="78"/>
      <c r="B351" s="78"/>
      <c r="C351" s="28"/>
      <c r="D351" s="75"/>
      <c r="E351" s="75"/>
      <c r="F351" s="75"/>
      <c r="G351" s="75"/>
      <c r="H351" s="308" t="s">
        <v>78</v>
      </c>
      <c r="I351" s="309"/>
      <c r="J351" s="309"/>
      <c r="K351" s="310"/>
      <c r="L351" s="83">
        <f>SUM(L352:L360)</f>
        <v>0</v>
      </c>
    </row>
    <row r="352" spans="1:12" ht="18.75" hidden="1" customHeight="1">
      <c r="A352" s="78"/>
      <c r="B352" s="78"/>
      <c r="C352" s="28"/>
      <c r="D352" s="75"/>
      <c r="E352" s="75"/>
      <c r="F352" s="75"/>
      <c r="G352" s="75"/>
      <c r="H352" s="85"/>
      <c r="I352" s="84"/>
      <c r="J352" s="58"/>
      <c r="K352" s="85"/>
      <c r="L352" s="83">
        <f>I352*J352*K352</f>
        <v>0</v>
      </c>
    </row>
    <row r="353" spans="1:12" ht="18.75" hidden="1" customHeight="1">
      <c r="A353" s="78"/>
      <c r="B353" s="78"/>
      <c r="C353" s="28"/>
      <c r="D353" s="75"/>
      <c r="E353" s="75"/>
      <c r="F353" s="75"/>
      <c r="G353" s="75"/>
      <c r="H353" s="85"/>
      <c r="I353" s="84"/>
      <c r="J353" s="58"/>
      <c r="K353" s="85"/>
      <c r="L353" s="83">
        <f t="shared" ref="L353:L359" si="22">I353*J353*K353</f>
        <v>0</v>
      </c>
    </row>
    <row r="354" spans="1:12" ht="18.75" hidden="1" customHeight="1">
      <c r="A354" s="78"/>
      <c r="B354" s="78"/>
      <c r="C354" s="28"/>
      <c r="D354" s="75"/>
      <c r="E354" s="75"/>
      <c r="F354" s="75"/>
      <c r="G354" s="75"/>
      <c r="H354" s="85"/>
      <c r="I354" s="84"/>
      <c r="J354" s="58"/>
      <c r="K354" s="85"/>
      <c r="L354" s="83">
        <f t="shared" si="22"/>
        <v>0</v>
      </c>
    </row>
    <row r="355" spans="1:12" ht="18.75" hidden="1" customHeight="1">
      <c r="A355" s="78"/>
      <c r="B355" s="78"/>
      <c r="C355" s="28"/>
      <c r="D355" s="75"/>
      <c r="E355" s="75"/>
      <c r="F355" s="75"/>
      <c r="G355" s="75"/>
      <c r="H355" s="85"/>
      <c r="I355" s="84"/>
      <c r="J355" s="58"/>
      <c r="K355" s="85"/>
      <c r="L355" s="83">
        <f t="shared" si="22"/>
        <v>0</v>
      </c>
    </row>
    <row r="356" spans="1:12" ht="18.75" hidden="1" customHeight="1">
      <c r="A356" s="78"/>
      <c r="B356" s="78"/>
      <c r="C356" s="28"/>
      <c r="D356" s="75"/>
      <c r="E356" s="75"/>
      <c r="F356" s="75"/>
      <c r="G356" s="75"/>
      <c r="H356" s="85"/>
      <c r="I356" s="84"/>
      <c r="J356" s="58"/>
      <c r="K356" s="85"/>
      <c r="L356" s="83">
        <f t="shared" si="22"/>
        <v>0</v>
      </c>
    </row>
    <row r="357" spans="1:12" ht="18.75" hidden="1" customHeight="1">
      <c r="A357" s="78"/>
      <c r="B357" s="78"/>
      <c r="C357" s="28"/>
      <c r="D357" s="75"/>
      <c r="E357" s="75"/>
      <c r="F357" s="75"/>
      <c r="G357" s="75"/>
      <c r="H357" s="85"/>
      <c r="I357" s="84"/>
      <c r="J357" s="58"/>
      <c r="K357" s="85"/>
      <c r="L357" s="83">
        <f t="shared" si="22"/>
        <v>0</v>
      </c>
    </row>
    <row r="358" spans="1:12" ht="18.75" hidden="1" customHeight="1">
      <c r="A358" s="78"/>
      <c r="B358" s="78"/>
      <c r="C358" s="28"/>
      <c r="D358" s="75"/>
      <c r="E358" s="75"/>
      <c r="F358" s="75"/>
      <c r="G358" s="75"/>
      <c r="H358" s="85"/>
      <c r="I358" s="84"/>
      <c r="J358" s="58"/>
      <c r="K358" s="85"/>
      <c r="L358" s="83">
        <f t="shared" si="22"/>
        <v>0</v>
      </c>
    </row>
    <row r="359" spans="1:12" ht="18.75" hidden="1" customHeight="1">
      <c r="A359" s="78"/>
      <c r="B359" s="78"/>
      <c r="C359" s="28"/>
      <c r="D359" s="75"/>
      <c r="E359" s="75"/>
      <c r="F359" s="75"/>
      <c r="G359" s="75"/>
      <c r="H359" s="85"/>
      <c r="I359" s="84"/>
      <c r="J359" s="58"/>
      <c r="K359" s="85"/>
      <c r="L359" s="83">
        <f t="shared" si="22"/>
        <v>0</v>
      </c>
    </row>
    <row r="360" spans="1:12" ht="18.75" hidden="1" customHeight="1">
      <c r="A360" s="78"/>
      <c r="B360" s="78"/>
      <c r="C360" s="28"/>
      <c r="D360" s="75"/>
      <c r="E360" s="75"/>
      <c r="F360" s="75"/>
      <c r="G360" s="75"/>
      <c r="H360" s="85"/>
      <c r="I360" s="84"/>
      <c r="J360" s="58"/>
      <c r="K360" s="85"/>
      <c r="L360" s="83">
        <f>SUM(L361:L362)</f>
        <v>0</v>
      </c>
    </row>
    <row r="361" spans="1:12" ht="18.75" hidden="1" customHeight="1">
      <c r="A361" s="78"/>
      <c r="B361" s="78"/>
      <c r="C361" s="28"/>
      <c r="D361" s="75"/>
      <c r="E361" s="75"/>
      <c r="F361" s="75"/>
      <c r="G361" s="75"/>
      <c r="H361" s="311" t="s">
        <v>50</v>
      </c>
      <c r="I361" s="312"/>
      <c r="J361" s="312"/>
      <c r="K361" s="313"/>
      <c r="L361" s="24">
        <f>SUM(L362:L363)</f>
        <v>0</v>
      </c>
    </row>
    <row r="362" spans="1:12" ht="18.75" hidden="1" customHeight="1">
      <c r="A362" s="78"/>
      <c r="B362" s="78"/>
      <c r="C362" s="28"/>
      <c r="D362" s="75"/>
      <c r="E362" s="75"/>
      <c r="F362" s="75"/>
      <c r="G362" s="75"/>
      <c r="H362" s="85"/>
      <c r="I362" s="84"/>
      <c r="J362" s="58"/>
      <c r="K362" s="85"/>
      <c r="L362" s="83">
        <f>I362*J362*K362</f>
        <v>0</v>
      </c>
    </row>
    <row r="363" spans="1:12" ht="18.75" hidden="1" customHeight="1">
      <c r="A363" s="78"/>
      <c r="B363" s="78"/>
      <c r="C363" s="28"/>
      <c r="D363" s="75"/>
      <c r="E363" s="75"/>
      <c r="F363" s="75"/>
      <c r="G363" s="75"/>
      <c r="H363" s="85"/>
      <c r="I363" s="84"/>
      <c r="J363" s="58"/>
      <c r="K363" s="85"/>
      <c r="L363" s="83">
        <f>I363*J363*K363</f>
        <v>0</v>
      </c>
    </row>
    <row r="364" spans="1:12" ht="18.75" hidden="1" customHeight="1">
      <c r="A364" s="78"/>
      <c r="B364" s="78"/>
      <c r="C364" s="28"/>
      <c r="D364" s="75"/>
      <c r="E364" s="75"/>
      <c r="F364" s="75"/>
      <c r="G364" s="75"/>
      <c r="H364" s="311" t="s">
        <v>48</v>
      </c>
      <c r="I364" s="312"/>
      <c r="J364" s="312"/>
      <c r="K364" s="313"/>
      <c r="L364" s="24">
        <f>SUM(L365:L369)</f>
        <v>0</v>
      </c>
    </row>
    <row r="365" spans="1:12" ht="18.75" hidden="1" customHeight="1">
      <c r="A365" s="78"/>
      <c r="B365" s="78"/>
      <c r="C365" s="28"/>
      <c r="D365" s="75"/>
      <c r="E365" s="75"/>
      <c r="F365" s="75"/>
      <c r="G365" s="75"/>
      <c r="H365" s="85" t="s">
        <v>209</v>
      </c>
      <c r="I365" s="84"/>
      <c r="J365" s="58"/>
      <c r="K365" s="85"/>
      <c r="L365" s="83">
        <f>I365*J365*K365</f>
        <v>0</v>
      </c>
    </row>
    <row r="366" spans="1:12" ht="18.75" hidden="1" customHeight="1">
      <c r="A366" s="78"/>
      <c r="B366" s="78"/>
      <c r="C366" s="28"/>
      <c r="D366" s="75"/>
      <c r="E366" s="75"/>
      <c r="F366" s="75"/>
      <c r="G366" s="75"/>
      <c r="H366" s="85" t="s">
        <v>210</v>
      </c>
      <c r="I366" s="84"/>
      <c r="J366" s="58"/>
      <c r="K366" s="85"/>
      <c r="L366" s="83">
        <f t="shared" ref="L366" si="23">I366*J366*K366</f>
        <v>0</v>
      </c>
    </row>
    <row r="367" spans="1:12" ht="18.75" hidden="1" customHeight="1">
      <c r="A367" s="78"/>
      <c r="B367" s="78"/>
      <c r="C367" s="28"/>
      <c r="D367" s="75"/>
      <c r="E367" s="75"/>
      <c r="F367" s="75"/>
      <c r="G367" s="75"/>
      <c r="H367" s="85" t="s">
        <v>212</v>
      </c>
      <c r="I367" s="84"/>
      <c r="J367" s="58"/>
      <c r="K367" s="85"/>
      <c r="L367" s="83">
        <f>I367*J367*K367</f>
        <v>0</v>
      </c>
    </row>
    <row r="368" spans="1:12" ht="18.75" hidden="1" customHeight="1">
      <c r="A368" s="78"/>
      <c r="B368" s="78"/>
      <c r="C368" s="28"/>
      <c r="D368" s="75"/>
      <c r="E368" s="75"/>
      <c r="F368" s="75"/>
      <c r="G368" s="75"/>
      <c r="H368" s="85" t="s">
        <v>351</v>
      </c>
      <c r="I368" s="84"/>
      <c r="J368" s="58"/>
      <c r="K368" s="85"/>
      <c r="L368" s="83">
        <f t="shared" ref="L368" si="24">I368*J368*K368</f>
        <v>0</v>
      </c>
    </row>
    <row r="369" spans="1:13" ht="18.75" hidden="1" customHeight="1">
      <c r="A369" s="78"/>
      <c r="B369" s="78"/>
      <c r="C369" s="48"/>
      <c r="D369" s="48"/>
      <c r="E369" s="48"/>
      <c r="F369" s="48"/>
      <c r="G369" s="48"/>
      <c r="H369" s="85" t="s">
        <v>370</v>
      </c>
      <c r="I369" s="84"/>
      <c r="J369" s="58"/>
      <c r="K369" s="85"/>
      <c r="L369" s="83">
        <f>I369*J369*K369</f>
        <v>0</v>
      </c>
    </row>
    <row r="370" spans="1:13" ht="26.25" customHeight="1">
      <c r="A370" s="303" t="s">
        <v>112</v>
      </c>
      <c r="B370" s="303"/>
      <c r="C370" s="40"/>
      <c r="D370" s="40"/>
      <c r="E370" s="40"/>
      <c r="F370" s="40"/>
      <c r="G370" s="40"/>
      <c r="H370" s="113"/>
      <c r="I370" s="113"/>
      <c r="J370" s="114"/>
      <c r="K370" s="113"/>
      <c r="L370" s="113"/>
      <c r="M370" s="3"/>
    </row>
    <row r="371" spans="1:13" ht="18.75" customHeight="1">
      <c r="A371" s="246" t="s">
        <v>68</v>
      </c>
      <c r="B371" s="304"/>
      <c r="C371" s="247"/>
      <c r="D371" s="263" t="str">
        <f>D2</f>
        <v>2025년 예산</v>
      </c>
      <c r="E371" s="263" t="str">
        <f>E2</f>
        <v>2026년 예산</v>
      </c>
      <c r="F371" s="246" t="s">
        <v>7</v>
      </c>
      <c r="G371" s="247"/>
      <c r="H371" s="246" t="s">
        <v>1</v>
      </c>
      <c r="I371" s="304"/>
      <c r="J371" s="304"/>
      <c r="K371" s="304"/>
      <c r="L371" s="247"/>
      <c r="M371" s="3"/>
    </row>
    <row r="372" spans="1:13" ht="18.75" customHeight="1">
      <c r="A372" s="41" t="s">
        <v>33</v>
      </c>
      <c r="B372" s="41" t="s">
        <v>28</v>
      </c>
      <c r="C372" s="41" t="s">
        <v>20</v>
      </c>
      <c r="D372" s="264"/>
      <c r="E372" s="264"/>
      <c r="F372" s="65" t="s">
        <v>23</v>
      </c>
      <c r="G372" s="66" t="s">
        <v>22</v>
      </c>
      <c r="H372" s="41" t="s">
        <v>15</v>
      </c>
      <c r="I372" s="41" t="s">
        <v>12</v>
      </c>
      <c r="J372" s="36" t="s">
        <v>19</v>
      </c>
      <c r="K372" s="41" t="s">
        <v>10</v>
      </c>
      <c r="L372" s="41" t="s">
        <v>23</v>
      </c>
      <c r="M372" s="3"/>
    </row>
    <row r="373" spans="1:13" ht="28.5" hidden="1" customHeight="1">
      <c r="A373" s="78"/>
      <c r="B373" s="300" t="s">
        <v>216</v>
      </c>
      <c r="C373" s="302"/>
      <c r="D373" s="199">
        <f>SUM(D374,D387)</f>
        <v>0</v>
      </c>
      <c r="E373" s="199">
        <f>SUM(E374,E387)</f>
        <v>0</v>
      </c>
      <c r="F373" s="24">
        <f>E373-D373</f>
        <v>0</v>
      </c>
      <c r="G373" s="25" t="e">
        <f>SUM(F373/D373)*100</f>
        <v>#DIV/0!</v>
      </c>
      <c r="H373" s="171"/>
      <c r="I373" s="178"/>
      <c r="J373" s="173"/>
      <c r="K373" s="178"/>
      <c r="L373" s="172"/>
      <c r="M373" s="3"/>
    </row>
    <row r="374" spans="1:13" ht="26.25" hidden="1" customHeight="1">
      <c r="A374" s="78" t="s">
        <v>306</v>
      </c>
      <c r="C374" s="48" t="s">
        <v>217</v>
      </c>
      <c r="D374" s="59">
        <v>0</v>
      </c>
      <c r="E374" s="24">
        <f>SUM(L375,L378,L381,L384 )*0.001</f>
        <v>0</v>
      </c>
      <c r="F374" s="24">
        <f>E374-D374</f>
        <v>0</v>
      </c>
      <c r="G374" s="25" t="e">
        <f>SUM(F374/D374)*100</f>
        <v>#DIV/0!</v>
      </c>
      <c r="H374" s="291"/>
      <c r="I374" s="292"/>
      <c r="J374" s="292"/>
      <c r="K374" s="292"/>
      <c r="L374" s="293"/>
      <c r="M374" s="3"/>
    </row>
    <row r="375" spans="1:13" ht="19.5" hidden="1" customHeight="1">
      <c r="A375" s="30"/>
      <c r="B375" s="28"/>
      <c r="C375" s="28"/>
      <c r="D375" s="28"/>
      <c r="E375" s="28"/>
      <c r="F375" s="28"/>
      <c r="G375" s="28"/>
      <c r="H375" s="305" t="s">
        <v>195</v>
      </c>
      <c r="I375" s="306"/>
      <c r="J375" s="306"/>
      <c r="K375" s="307"/>
      <c r="L375" s="83">
        <f>SUM(L376:L377)</f>
        <v>0</v>
      </c>
      <c r="M375" s="3"/>
    </row>
    <row r="376" spans="1:13" ht="20.100000000000001" hidden="1" customHeight="1">
      <c r="A376" s="30"/>
      <c r="B376" s="28"/>
      <c r="C376" s="28"/>
      <c r="D376" s="28"/>
      <c r="E376" s="28"/>
      <c r="F376" s="28"/>
      <c r="G376" s="28"/>
      <c r="H376" s="85"/>
      <c r="I376" s="84"/>
      <c r="J376" s="58"/>
      <c r="K376" s="85"/>
      <c r="L376" s="83">
        <f>I376*J376*K376</f>
        <v>0</v>
      </c>
      <c r="M376" s="3"/>
    </row>
    <row r="377" spans="1:13" ht="20.100000000000001" hidden="1" customHeight="1">
      <c r="A377" s="30"/>
      <c r="B377" s="28"/>
      <c r="C377" s="28"/>
      <c r="D377" s="28"/>
      <c r="E377" s="28"/>
      <c r="F377" s="28"/>
      <c r="G377" s="28"/>
      <c r="H377" s="85"/>
      <c r="I377" s="84"/>
      <c r="J377" s="58"/>
      <c r="K377" s="85"/>
      <c r="L377" s="83">
        <f>SUM(L378:L379)</f>
        <v>0</v>
      </c>
      <c r="M377" s="3"/>
    </row>
    <row r="378" spans="1:13" ht="20.100000000000001" hidden="1" customHeight="1">
      <c r="A378" s="30"/>
      <c r="B378" s="30"/>
      <c r="C378" s="30"/>
      <c r="D378" s="30"/>
      <c r="E378" s="30"/>
      <c r="F378" s="30"/>
      <c r="G378" s="30"/>
      <c r="H378" s="308" t="s">
        <v>78</v>
      </c>
      <c r="I378" s="309"/>
      <c r="J378" s="309"/>
      <c r="K378" s="310"/>
      <c r="L378" s="83">
        <f>SUM(L379:L380)</f>
        <v>0</v>
      </c>
      <c r="M378" s="3"/>
    </row>
    <row r="379" spans="1:13" ht="20.100000000000001" hidden="1" customHeight="1">
      <c r="A379" s="30"/>
      <c r="B379" s="30"/>
      <c r="C379" s="30"/>
      <c r="D379" s="30"/>
      <c r="E379" s="30"/>
      <c r="F379" s="30"/>
      <c r="G379" s="30"/>
      <c r="H379" s="85"/>
      <c r="I379" s="84"/>
      <c r="J379" s="58"/>
      <c r="K379" s="85"/>
      <c r="L379" s="83">
        <f>SUM(I379*J379*K379)</f>
        <v>0</v>
      </c>
      <c r="M379" s="3"/>
    </row>
    <row r="380" spans="1:13" ht="20.100000000000001" hidden="1" customHeight="1">
      <c r="A380" s="30"/>
      <c r="B380" s="30"/>
      <c r="C380" s="30"/>
      <c r="D380" s="30"/>
      <c r="E380" s="30"/>
      <c r="F380" s="30"/>
      <c r="G380" s="30"/>
      <c r="H380" s="85"/>
      <c r="I380" s="84"/>
      <c r="J380" s="58"/>
      <c r="K380" s="85"/>
      <c r="L380" s="83">
        <f>SUM(I380*J380*K380)</f>
        <v>0</v>
      </c>
      <c r="M380" s="3"/>
    </row>
    <row r="381" spans="1:13" ht="20.100000000000001" hidden="1" customHeight="1">
      <c r="A381" s="30"/>
      <c r="B381" s="30"/>
      <c r="C381" s="30"/>
      <c r="D381" s="30"/>
      <c r="E381" s="30"/>
      <c r="F381" s="30"/>
      <c r="G381" s="30"/>
      <c r="H381" s="311" t="s">
        <v>50</v>
      </c>
      <c r="I381" s="312"/>
      <c r="J381" s="312"/>
      <c r="K381" s="313"/>
      <c r="L381" s="24">
        <f>SUM(L382:L383)</f>
        <v>0</v>
      </c>
      <c r="M381" s="3"/>
    </row>
    <row r="382" spans="1:13" ht="20.100000000000001" hidden="1" customHeight="1">
      <c r="A382" s="30"/>
      <c r="B382" s="30"/>
      <c r="C382" s="30"/>
      <c r="D382" s="30"/>
      <c r="E382" s="30"/>
      <c r="F382" s="30"/>
      <c r="G382" s="30"/>
      <c r="H382" s="85"/>
      <c r="I382" s="84"/>
      <c r="J382" s="58"/>
      <c r="K382" s="85"/>
      <c r="L382" s="24">
        <f>SUM(I382*J382*K382)</f>
        <v>0</v>
      </c>
      <c r="M382" s="3"/>
    </row>
    <row r="383" spans="1:13" ht="20.100000000000001" hidden="1" customHeight="1">
      <c r="A383" s="30"/>
      <c r="B383" s="30"/>
      <c r="C383" s="30"/>
      <c r="D383" s="30"/>
      <c r="E383" s="30"/>
      <c r="F383" s="30"/>
      <c r="G383" s="30"/>
      <c r="H383" s="85"/>
      <c r="I383" s="84"/>
      <c r="J383" s="58"/>
      <c r="K383" s="85"/>
      <c r="L383" s="24">
        <f>SUM(I383*J383*K383)</f>
        <v>0</v>
      </c>
      <c r="M383" s="3"/>
    </row>
    <row r="384" spans="1:13" ht="20.100000000000001" hidden="1" customHeight="1">
      <c r="A384" s="30"/>
      <c r="B384" s="30"/>
      <c r="C384" s="30"/>
      <c r="D384" s="30"/>
      <c r="E384" s="30"/>
      <c r="F384" s="30"/>
      <c r="G384" s="30"/>
      <c r="H384" s="311" t="s">
        <v>48</v>
      </c>
      <c r="I384" s="312"/>
      <c r="J384" s="312"/>
      <c r="K384" s="313"/>
      <c r="L384" s="24">
        <f>SUM(L385:L386)</f>
        <v>0</v>
      </c>
      <c r="M384" s="3"/>
    </row>
    <row r="385" spans="1:12" ht="20.100000000000001" hidden="1" customHeight="1">
      <c r="A385" s="123"/>
      <c r="B385" s="123"/>
      <c r="C385" s="123"/>
      <c r="D385" s="123"/>
      <c r="E385" s="123"/>
      <c r="F385" s="123"/>
      <c r="G385" s="123"/>
      <c r="H385" s="85"/>
      <c r="I385" s="84"/>
      <c r="J385" s="58"/>
      <c r="K385" s="85"/>
      <c r="L385" s="24">
        <f>SUM(I385*J385*K385)</f>
        <v>0</v>
      </c>
    </row>
    <row r="386" spans="1:12" ht="20.100000000000001" hidden="1" customHeight="1">
      <c r="A386" s="123"/>
      <c r="B386" s="123"/>
      <c r="C386" s="124"/>
      <c r="D386" s="124"/>
      <c r="E386" s="124"/>
      <c r="F386" s="124"/>
      <c r="G386" s="124"/>
      <c r="H386" s="85"/>
      <c r="I386" s="84"/>
      <c r="J386" s="58"/>
      <c r="K386" s="85"/>
      <c r="L386" s="83">
        <f>SUM(I386*J386*K386)</f>
        <v>0</v>
      </c>
    </row>
    <row r="387" spans="1:12" ht="26.25" hidden="1" customHeight="1">
      <c r="A387" s="123"/>
      <c r="B387" s="123"/>
      <c r="C387" s="36" t="s">
        <v>218</v>
      </c>
      <c r="D387" s="59">
        <v>0</v>
      </c>
      <c r="E387" s="24">
        <f>SUM(L388,L391,L394,L397)*0.001</f>
        <v>0</v>
      </c>
      <c r="F387" s="24">
        <f>E387-D387</f>
        <v>0</v>
      </c>
      <c r="G387" s="25" t="e">
        <f>SUM(F387/D387)*100</f>
        <v>#DIV/0!</v>
      </c>
      <c r="H387" s="291"/>
      <c r="I387" s="292"/>
      <c r="J387" s="292"/>
      <c r="K387" s="292"/>
      <c r="L387" s="293"/>
    </row>
    <row r="388" spans="1:12" ht="20.100000000000001" hidden="1" customHeight="1">
      <c r="A388" s="123"/>
      <c r="B388" s="123"/>
      <c r="C388" s="28"/>
      <c r="D388" s="28"/>
      <c r="E388" s="28"/>
      <c r="F388" s="75"/>
      <c r="G388" s="101"/>
      <c r="H388" s="305" t="s">
        <v>195</v>
      </c>
      <c r="I388" s="306"/>
      <c r="J388" s="306"/>
      <c r="K388" s="307"/>
      <c r="L388" s="83">
        <f>SUM(L389:L390)</f>
        <v>0</v>
      </c>
    </row>
    <row r="389" spans="1:12" ht="20.100000000000001" hidden="1" customHeight="1">
      <c r="A389" s="123"/>
      <c r="B389" s="123"/>
      <c r="C389" s="68"/>
      <c r="D389" s="68"/>
      <c r="E389" s="75"/>
      <c r="F389" s="75"/>
      <c r="G389" s="101"/>
      <c r="H389" s="85"/>
      <c r="I389" s="84"/>
      <c r="J389" s="58"/>
      <c r="K389" s="85"/>
      <c r="L389" s="83">
        <f>I389*J389*K389</f>
        <v>0</v>
      </c>
    </row>
    <row r="390" spans="1:12" ht="20.100000000000001" hidden="1" customHeight="1">
      <c r="A390" s="123"/>
      <c r="B390" s="123"/>
      <c r="C390" s="68"/>
      <c r="D390" s="68"/>
      <c r="E390" s="75"/>
      <c r="F390" s="75"/>
      <c r="G390" s="101"/>
      <c r="H390" s="85"/>
      <c r="I390" s="84"/>
      <c r="J390" s="58"/>
      <c r="K390" s="85"/>
      <c r="L390" s="83">
        <f>SUM(L391:L392)</f>
        <v>0</v>
      </c>
    </row>
    <row r="391" spans="1:12" ht="20.100000000000001" hidden="1" customHeight="1">
      <c r="A391" s="123"/>
      <c r="B391" s="123"/>
      <c r="C391" s="68"/>
      <c r="D391" s="68"/>
      <c r="E391" s="75"/>
      <c r="F391" s="75"/>
      <c r="G391" s="101"/>
      <c r="H391" s="308" t="s">
        <v>78</v>
      </c>
      <c r="I391" s="309"/>
      <c r="J391" s="309"/>
      <c r="K391" s="310"/>
      <c r="L391" s="83">
        <f>SUM(L392:L393)</f>
        <v>0</v>
      </c>
    </row>
    <row r="392" spans="1:12" ht="20.100000000000001" hidden="1" customHeight="1">
      <c r="A392" s="123"/>
      <c r="B392" s="123"/>
      <c r="C392" s="68"/>
      <c r="D392" s="68"/>
      <c r="E392" s="75"/>
      <c r="F392" s="75"/>
      <c r="G392" s="101"/>
      <c r="H392" s="85"/>
      <c r="I392" s="84"/>
      <c r="J392" s="58"/>
      <c r="K392" s="85"/>
      <c r="L392" s="83">
        <f>SUM(I392*J392*K392)</f>
        <v>0</v>
      </c>
    </row>
    <row r="393" spans="1:12" ht="20.100000000000001" hidden="1" customHeight="1">
      <c r="A393" s="123"/>
      <c r="B393" s="123"/>
      <c r="C393" s="68"/>
      <c r="D393" s="68"/>
      <c r="E393" s="75"/>
      <c r="F393" s="75"/>
      <c r="G393" s="101"/>
      <c r="H393" s="85"/>
      <c r="I393" s="84"/>
      <c r="J393" s="58"/>
      <c r="K393" s="85"/>
      <c r="L393" s="83">
        <f>SUM(I393*J393*K393)</f>
        <v>0</v>
      </c>
    </row>
    <row r="394" spans="1:12" ht="20.100000000000001" hidden="1" customHeight="1">
      <c r="A394" s="123"/>
      <c r="B394" s="123"/>
      <c r="C394" s="28"/>
      <c r="D394" s="28"/>
      <c r="E394" s="28"/>
      <c r="F394" s="28"/>
      <c r="G394" s="28"/>
      <c r="H394" s="311" t="s">
        <v>50</v>
      </c>
      <c r="I394" s="312"/>
      <c r="J394" s="312"/>
      <c r="K394" s="313"/>
      <c r="L394" s="24">
        <f>SUM(L395:L396)</f>
        <v>0</v>
      </c>
    </row>
    <row r="395" spans="1:12" ht="16.5" hidden="1" customHeight="1">
      <c r="A395" s="123"/>
      <c r="B395" s="123"/>
      <c r="C395" s="28"/>
      <c r="D395" s="28"/>
      <c r="E395" s="28"/>
      <c r="F395" s="28"/>
      <c r="G395" s="28"/>
      <c r="H395" s="85"/>
      <c r="I395" s="84"/>
      <c r="J395" s="58"/>
      <c r="K395" s="85"/>
      <c r="L395" s="24">
        <f>SUM(I395*J395*K395)</f>
        <v>0</v>
      </c>
    </row>
    <row r="396" spans="1:12" ht="15.75" hidden="1" customHeight="1">
      <c r="A396" s="123"/>
      <c r="B396" s="123"/>
      <c r="C396" s="28"/>
      <c r="D396" s="28"/>
      <c r="E396" s="28"/>
      <c r="F396" s="28"/>
      <c r="G396" s="28"/>
      <c r="H396" s="85"/>
      <c r="I396" s="84"/>
      <c r="J396" s="58"/>
      <c r="K396" s="85"/>
      <c r="L396" s="24">
        <f>SUM(I396*J396*K396)</f>
        <v>0</v>
      </c>
    </row>
    <row r="397" spans="1:12" ht="17.25" hidden="1" customHeight="1">
      <c r="A397" s="123"/>
      <c r="B397" s="123"/>
      <c r="C397" s="28"/>
      <c r="D397" s="28"/>
      <c r="E397" s="28"/>
      <c r="F397" s="28"/>
      <c r="G397" s="28"/>
      <c r="H397" s="311" t="s">
        <v>48</v>
      </c>
      <c r="I397" s="312"/>
      <c r="J397" s="312"/>
      <c r="K397" s="313"/>
      <c r="L397" s="24">
        <f>SUM(L398:L399)</f>
        <v>0</v>
      </c>
    </row>
    <row r="398" spans="1:12" ht="13.5" hidden="1" customHeight="1">
      <c r="A398" s="123"/>
      <c r="B398" s="123"/>
      <c r="C398" s="28"/>
      <c r="D398" s="28"/>
      <c r="E398" s="28"/>
      <c r="F398" s="28"/>
      <c r="G398" s="28"/>
      <c r="H398" s="85"/>
      <c r="I398" s="84"/>
      <c r="J398" s="58"/>
      <c r="K398" s="85"/>
      <c r="L398" s="24">
        <f>SUM(I398*J398*K398)</f>
        <v>0</v>
      </c>
    </row>
    <row r="399" spans="1:12" ht="15" hidden="1" customHeight="1">
      <c r="A399" s="124"/>
      <c r="B399" s="124"/>
      <c r="C399" s="48"/>
      <c r="D399" s="48"/>
      <c r="E399" s="48"/>
      <c r="F399" s="48"/>
      <c r="G399" s="48"/>
      <c r="H399" s="85"/>
      <c r="I399" s="84"/>
      <c r="J399" s="58"/>
      <c r="K399" s="85"/>
      <c r="L399" s="83"/>
    </row>
    <row r="400" spans="1:12" ht="23.25" customHeight="1">
      <c r="A400" s="303"/>
      <c r="B400" s="303"/>
      <c r="C400" s="40"/>
      <c r="D400" s="40"/>
      <c r="E400" s="40"/>
      <c r="F400" s="40"/>
      <c r="G400" s="40"/>
      <c r="H400" s="113"/>
      <c r="I400" s="113"/>
      <c r="J400" s="114"/>
      <c r="K400" s="113"/>
      <c r="L400" s="113"/>
    </row>
    <row r="401" spans="1:12" ht="27.75" customHeight="1">
      <c r="A401" s="246" t="s">
        <v>68</v>
      </c>
      <c r="B401" s="304"/>
      <c r="C401" s="247"/>
      <c r="D401" s="263" t="str">
        <f>D2</f>
        <v>2025년 예산</v>
      </c>
      <c r="E401" s="263" t="str">
        <f>E2</f>
        <v>2026년 예산</v>
      </c>
      <c r="F401" s="246" t="s">
        <v>7</v>
      </c>
      <c r="G401" s="247"/>
      <c r="H401" s="246" t="s">
        <v>1</v>
      </c>
      <c r="I401" s="304"/>
      <c r="J401" s="304"/>
      <c r="K401" s="304"/>
      <c r="L401" s="247"/>
    </row>
    <row r="402" spans="1:12" ht="23.25" customHeight="1">
      <c r="A402" s="41" t="s">
        <v>33</v>
      </c>
      <c r="B402" s="41" t="s">
        <v>28</v>
      </c>
      <c r="C402" s="41" t="s">
        <v>20</v>
      </c>
      <c r="D402" s="264"/>
      <c r="E402" s="264"/>
      <c r="F402" s="65" t="s">
        <v>23</v>
      </c>
      <c r="G402" s="66" t="s">
        <v>22</v>
      </c>
      <c r="H402" s="41" t="s">
        <v>15</v>
      </c>
      <c r="I402" s="41" t="s">
        <v>12</v>
      </c>
      <c r="J402" s="36" t="s">
        <v>19</v>
      </c>
      <c r="K402" s="41" t="s">
        <v>10</v>
      </c>
      <c r="L402" s="41" t="s">
        <v>23</v>
      </c>
    </row>
    <row r="403" spans="1:12" ht="23.25" customHeight="1">
      <c r="A403" s="300" t="s">
        <v>223</v>
      </c>
      <c r="B403" s="301"/>
      <c r="C403" s="302"/>
      <c r="D403" s="65">
        <f>D404</f>
        <v>0</v>
      </c>
      <c r="E403" s="65">
        <f>E404</f>
        <v>6000</v>
      </c>
      <c r="F403" s="24">
        <f>E403-D403</f>
        <v>6000</v>
      </c>
      <c r="G403" s="25" t="e">
        <f>SUM(F403/D403)*100</f>
        <v>#DIV/0!</v>
      </c>
      <c r="H403" s="171"/>
      <c r="I403" s="178"/>
      <c r="J403" s="173"/>
      <c r="K403" s="178"/>
      <c r="L403" s="172"/>
    </row>
    <row r="404" spans="1:12" ht="23.25" customHeight="1">
      <c r="A404" s="78"/>
      <c r="B404" s="300" t="s">
        <v>307</v>
      </c>
      <c r="C404" s="302"/>
      <c r="D404" s="199">
        <f>SUM(D405,D412)</f>
        <v>0</v>
      </c>
      <c r="E404" s="199">
        <f>SUM(E405,E412)</f>
        <v>6000</v>
      </c>
      <c r="F404" s="24">
        <f>E404-D404</f>
        <v>6000</v>
      </c>
      <c r="G404" s="25" t="e">
        <f t="shared" ref="G404:G405" si="25">SUM(F404/D404)*100</f>
        <v>#DIV/0!</v>
      </c>
      <c r="H404" s="171"/>
      <c r="I404" s="178"/>
      <c r="J404" s="173"/>
      <c r="K404" s="178"/>
      <c r="L404" s="172"/>
    </row>
    <row r="405" spans="1:12" ht="24.95" customHeight="1">
      <c r="A405" s="78"/>
      <c r="B405" s="78"/>
      <c r="C405" s="69" t="s">
        <v>224</v>
      </c>
      <c r="D405" s="59">
        <v>0</v>
      </c>
      <c r="E405" s="24">
        <f>SUM(L406,L409)*0.001</f>
        <v>0</v>
      </c>
      <c r="F405" s="24">
        <f>E405-D405</f>
        <v>0</v>
      </c>
      <c r="G405" s="25" t="e">
        <f t="shared" si="25"/>
        <v>#DIV/0!</v>
      </c>
      <c r="H405" s="291"/>
      <c r="I405" s="292"/>
      <c r="J405" s="292"/>
      <c r="K405" s="292"/>
      <c r="L405" s="293"/>
    </row>
    <row r="406" spans="1:12" ht="24.95" customHeight="1">
      <c r="A406" s="30"/>
      <c r="B406" s="28"/>
      <c r="C406" s="28"/>
      <c r="D406" s="28"/>
      <c r="E406" s="28"/>
      <c r="F406" s="28"/>
      <c r="G406" s="28"/>
      <c r="H406" s="305" t="s">
        <v>195</v>
      </c>
      <c r="I406" s="306"/>
      <c r="J406" s="306"/>
      <c r="K406" s="307"/>
      <c r="L406" s="83">
        <f>SUM(L407:L408)</f>
        <v>0</v>
      </c>
    </row>
    <row r="407" spans="1:12" ht="24.95" customHeight="1">
      <c r="A407" s="30"/>
      <c r="B407" s="28"/>
      <c r="C407" s="28"/>
      <c r="D407" s="28"/>
      <c r="E407" s="28"/>
      <c r="F407" s="28"/>
      <c r="G407" s="28"/>
      <c r="H407" s="85"/>
      <c r="I407" s="84"/>
      <c r="J407" s="58"/>
      <c r="K407" s="85"/>
      <c r="L407" s="83">
        <f>I407*J407*K407</f>
        <v>0</v>
      </c>
    </row>
    <row r="408" spans="1:12" ht="24.95" customHeight="1">
      <c r="A408" s="30"/>
      <c r="B408" s="28"/>
      <c r="C408" s="28"/>
      <c r="D408" s="28"/>
      <c r="E408" s="28"/>
      <c r="F408" s="28"/>
      <c r="G408" s="28"/>
      <c r="H408" s="85"/>
      <c r="I408" s="84"/>
      <c r="J408" s="58"/>
      <c r="K408" s="85"/>
      <c r="L408" s="83">
        <f>SUM(L409:L410)</f>
        <v>0</v>
      </c>
    </row>
    <row r="409" spans="1:12" ht="24.95" customHeight="1">
      <c r="A409" s="30"/>
      <c r="B409" s="30"/>
      <c r="C409" s="30"/>
      <c r="D409" s="30"/>
      <c r="E409" s="30"/>
      <c r="F409" s="30"/>
      <c r="G409" s="30"/>
      <c r="H409" s="308" t="s">
        <v>78</v>
      </c>
      <c r="I409" s="309"/>
      <c r="J409" s="309"/>
      <c r="K409" s="310"/>
      <c r="L409" s="83">
        <f>SUM(L410:L411)</f>
        <v>0</v>
      </c>
    </row>
    <row r="410" spans="1:12" ht="24.95" customHeight="1">
      <c r="A410" s="30"/>
      <c r="B410" s="30"/>
      <c r="C410" s="30"/>
      <c r="D410" s="30"/>
      <c r="E410" s="30"/>
      <c r="F410" s="30"/>
      <c r="G410" s="30"/>
      <c r="H410" s="85"/>
      <c r="I410" s="84"/>
      <c r="J410" s="58"/>
      <c r="K410" s="85"/>
      <c r="L410" s="83">
        <f>SUM(I410*J410*K410)</f>
        <v>0</v>
      </c>
    </row>
    <row r="411" spans="1:12" ht="24.95" customHeight="1">
      <c r="A411" s="30"/>
      <c r="B411" s="30"/>
      <c r="C411" s="30"/>
      <c r="D411" s="30"/>
      <c r="E411" s="30"/>
      <c r="F411" s="30"/>
      <c r="G411" s="30"/>
      <c r="H411" s="85"/>
      <c r="I411" s="84"/>
      <c r="J411" s="58"/>
      <c r="K411" s="85"/>
      <c r="L411" s="83">
        <f>SUM(I411*J411*K411)</f>
        <v>0</v>
      </c>
    </row>
    <row r="412" spans="1:12" ht="24.95" customHeight="1">
      <c r="A412" s="123"/>
      <c r="B412" s="123"/>
      <c r="C412" s="36" t="s">
        <v>225</v>
      </c>
      <c r="D412" s="59">
        <v>0</v>
      </c>
      <c r="E412" s="24">
        <f>SUM(L413,L416)*0.001</f>
        <v>6000</v>
      </c>
      <c r="F412" s="24">
        <f>E412-D412</f>
        <v>6000</v>
      </c>
      <c r="G412" s="25" t="e">
        <f>SUM(F412/D412)*100</f>
        <v>#DIV/0!</v>
      </c>
      <c r="H412" s="291"/>
      <c r="I412" s="292"/>
      <c r="J412" s="292"/>
      <c r="K412" s="292"/>
      <c r="L412" s="293"/>
    </row>
    <row r="413" spans="1:12" ht="24.95" customHeight="1">
      <c r="A413" s="123"/>
      <c r="B413" s="123"/>
      <c r="C413" s="28"/>
      <c r="D413" s="28"/>
      <c r="E413" s="28"/>
      <c r="F413" s="75"/>
      <c r="G413" s="101"/>
      <c r="H413" s="305" t="s">
        <v>195</v>
      </c>
      <c r="I413" s="306"/>
      <c r="J413" s="306"/>
      <c r="K413" s="307"/>
      <c r="L413" s="83">
        <f>SUM(L414:L415)</f>
        <v>0</v>
      </c>
    </row>
    <row r="414" spans="1:12" ht="24.95" customHeight="1">
      <c r="A414" s="123"/>
      <c r="B414" s="123"/>
      <c r="C414" s="68"/>
      <c r="D414" s="68"/>
      <c r="E414" s="75"/>
      <c r="F414" s="75"/>
      <c r="G414" s="101"/>
      <c r="H414" s="85"/>
      <c r="I414" s="84"/>
      <c r="J414" s="58"/>
      <c r="K414" s="85"/>
      <c r="L414" s="83">
        <f>I414*J414*K414</f>
        <v>0</v>
      </c>
    </row>
    <row r="415" spans="1:12" ht="24.95" customHeight="1">
      <c r="A415" s="123"/>
      <c r="B415" s="123"/>
      <c r="C415" s="68"/>
      <c r="D415" s="68"/>
      <c r="E415" s="75"/>
      <c r="F415" s="75"/>
      <c r="G415" s="101"/>
      <c r="H415" s="85"/>
      <c r="I415" s="84"/>
      <c r="J415" s="58"/>
      <c r="K415" s="85"/>
      <c r="L415" s="83"/>
    </row>
    <row r="416" spans="1:12" ht="24.95" customHeight="1">
      <c r="A416" s="123"/>
      <c r="B416" s="123"/>
      <c r="C416" s="68"/>
      <c r="D416" s="68"/>
      <c r="E416" s="75"/>
      <c r="F416" s="75"/>
      <c r="G416" s="101"/>
      <c r="H416" s="308" t="s">
        <v>78</v>
      </c>
      <c r="I416" s="309"/>
      <c r="J416" s="309"/>
      <c r="K416" s="310"/>
      <c r="L416" s="83">
        <f>SUM(L417:L418)</f>
        <v>6000000</v>
      </c>
    </row>
    <row r="417" spans="1:13" ht="24.95" customHeight="1">
      <c r="A417" s="123"/>
      <c r="B417" s="123"/>
      <c r="C417" s="68"/>
      <c r="D417" s="68"/>
      <c r="E417" s="75"/>
      <c r="F417" s="75"/>
      <c r="G417" s="101"/>
      <c r="H417" s="85" t="s">
        <v>223</v>
      </c>
      <c r="I417" s="84">
        <v>1000000</v>
      </c>
      <c r="J417" s="58">
        <v>1</v>
      </c>
      <c r="K417" s="85">
        <v>6</v>
      </c>
      <c r="L417" s="83">
        <f>SUM(I417*J417*K417)</f>
        <v>6000000</v>
      </c>
    </row>
    <row r="418" spans="1:13" ht="24.95" customHeight="1">
      <c r="A418" s="123"/>
      <c r="B418" s="123"/>
      <c r="C418" s="68"/>
      <c r="D418" s="68"/>
      <c r="E418" s="75"/>
      <c r="F418" s="75"/>
      <c r="G418" s="101"/>
      <c r="H418" s="85"/>
      <c r="I418" s="84"/>
      <c r="J418" s="58"/>
      <c r="K418" s="85"/>
      <c r="L418" s="83">
        <f>SUM(I418*J418*K418)</f>
        <v>0</v>
      </c>
    </row>
    <row r="419" spans="1:13" ht="24.95" customHeight="1">
      <c r="A419" s="300" t="s">
        <v>226</v>
      </c>
      <c r="B419" s="301"/>
      <c r="C419" s="302"/>
      <c r="D419" s="144">
        <f>D420</f>
        <v>10000</v>
      </c>
      <c r="E419" s="224">
        <f>E420</f>
        <v>0</v>
      </c>
      <c r="F419" s="24">
        <f>E419-D419</f>
        <v>-10000</v>
      </c>
      <c r="G419" s="25">
        <f>SUM(F419/D419)*100</f>
        <v>-100</v>
      </c>
      <c r="H419" s="311"/>
      <c r="I419" s="312"/>
      <c r="J419" s="312"/>
      <c r="K419" s="313"/>
      <c r="L419" s="24">
        <f>SUM(L423:L424)</f>
        <v>0</v>
      </c>
    </row>
    <row r="420" spans="1:13" ht="24.95" customHeight="1">
      <c r="A420" s="78"/>
      <c r="B420" s="300" t="s">
        <v>226</v>
      </c>
      <c r="C420" s="302"/>
      <c r="D420" s="199">
        <f>SUM(D421,D428)</f>
        <v>10000</v>
      </c>
      <c r="E420" s="199">
        <f>SUM(E421,E428)</f>
        <v>0</v>
      </c>
      <c r="F420" s="24">
        <f>E420-D420</f>
        <v>-10000</v>
      </c>
      <c r="G420" s="25">
        <f>SUM(F420/D420)*100</f>
        <v>-100</v>
      </c>
      <c r="H420" s="179"/>
      <c r="I420" s="180"/>
      <c r="J420" s="180"/>
      <c r="K420" s="181"/>
      <c r="L420" s="24"/>
    </row>
    <row r="421" spans="1:13" ht="24.95" customHeight="1">
      <c r="A421" s="78"/>
      <c r="B421" s="78"/>
      <c r="C421" s="69" t="s">
        <v>227</v>
      </c>
      <c r="D421" s="59">
        <v>10000</v>
      </c>
      <c r="E421" s="24">
        <f>SUM(L422,L425)*0.001</f>
        <v>0</v>
      </c>
      <c r="F421" s="24">
        <f>E421-D421</f>
        <v>-10000</v>
      </c>
      <c r="G421" s="25">
        <f>SUM(F421/D421)*100</f>
        <v>-100</v>
      </c>
      <c r="H421" s="179"/>
      <c r="I421" s="180"/>
      <c r="J421" s="180"/>
      <c r="K421" s="181"/>
      <c r="L421" s="24"/>
    </row>
    <row r="422" spans="1:13" s="206" customFormat="1" ht="24.95" customHeight="1">
      <c r="A422" s="201"/>
      <c r="B422" s="201"/>
      <c r="C422" s="202"/>
      <c r="D422" s="203"/>
      <c r="E422" s="203"/>
      <c r="F422" s="203"/>
      <c r="G422" s="203"/>
      <c r="H422" s="314" t="s">
        <v>195</v>
      </c>
      <c r="I422" s="315"/>
      <c r="J422" s="315"/>
      <c r="K422" s="316"/>
      <c r="L422" s="204">
        <f>SUM(L423:L424)</f>
        <v>0</v>
      </c>
      <c r="M422" s="205"/>
    </row>
    <row r="423" spans="1:13" ht="24.95" customHeight="1">
      <c r="A423" s="123"/>
      <c r="B423" s="123"/>
      <c r="C423" s="28"/>
      <c r="D423" s="28"/>
      <c r="E423" s="28"/>
      <c r="F423" s="28"/>
      <c r="G423" s="28"/>
      <c r="H423" s="85" t="s">
        <v>285</v>
      </c>
      <c r="I423" s="84"/>
      <c r="J423" s="58"/>
      <c r="K423" s="85"/>
      <c r="L423" s="24">
        <f>SUM(I423*J423*K423)</f>
        <v>0</v>
      </c>
    </row>
    <row r="424" spans="1:13" ht="24.95" customHeight="1">
      <c r="A424" s="123"/>
      <c r="B424" s="123"/>
      <c r="C424" s="28"/>
      <c r="D424" s="28"/>
      <c r="E424" s="28"/>
      <c r="F424" s="28"/>
      <c r="G424" s="28"/>
      <c r="H424" s="85"/>
      <c r="I424" s="84"/>
      <c r="J424" s="58"/>
      <c r="K424" s="85"/>
      <c r="L424" s="24">
        <f>SUM(I424*J424*K424)</f>
        <v>0</v>
      </c>
    </row>
    <row r="425" spans="1:13" ht="24.95" customHeight="1">
      <c r="A425" s="123"/>
      <c r="B425" s="123"/>
      <c r="C425" s="28"/>
      <c r="D425" s="28"/>
      <c r="E425" s="28"/>
      <c r="F425" s="28"/>
      <c r="G425" s="28"/>
      <c r="H425" s="308" t="s">
        <v>78</v>
      </c>
      <c r="I425" s="309"/>
      <c r="J425" s="309"/>
      <c r="K425" s="310"/>
      <c r="L425" s="24">
        <f>SUM(L426:L427)</f>
        <v>0</v>
      </c>
    </row>
    <row r="426" spans="1:13" ht="24.95" customHeight="1">
      <c r="A426" s="123"/>
      <c r="B426" s="123"/>
      <c r="C426" s="28"/>
      <c r="D426" s="28"/>
      <c r="E426" s="28"/>
      <c r="F426" s="28"/>
      <c r="G426" s="28"/>
      <c r="H426" s="85"/>
      <c r="I426" s="84"/>
      <c r="J426" s="58"/>
      <c r="K426" s="85"/>
      <c r="L426" s="24">
        <f>SUM(I426*J426*K426)</f>
        <v>0</v>
      </c>
    </row>
    <row r="427" spans="1:13" ht="24.95" customHeight="1">
      <c r="A427" s="124"/>
      <c r="B427" s="124"/>
      <c r="C427" s="48"/>
      <c r="D427" s="48"/>
      <c r="E427" s="48"/>
      <c r="F427" s="48"/>
      <c r="G427" s="48"/>
      <c r="H427" s="85"/>
      <c r="I427" s="84"/>
      <c r="J427" s="58"/>
      <c r="K427" s="85"/>
      <c r="L427" s="83"/>
    </row>
    <row r="428" spans="1:13" ht="22.5" customHeight="1">
      <c r="A428" s="303"/>
      <c r="B428" s="303"/>
      <c r="C428" s="40"/>
      <c r="D428" s="40"/>
      <c r="E428" s="40"/>
      <c r="F428" s="40"/>
      <c r="G428" s="40"/>
      <c r="H428" s="113"/>
      <c r="I428" s="113"/>
      <c r="J428" s="114"/>
      <c r="K428" s="113"/>
      <c r="L428" s="113"/>
    </row>
    <row r="429" spans="1:13" ht="22.5" customHeight="1">
      <c r="A429" s="246" t="s">
        <v>68</v>
      </c>
      <c r="B429" s="304"/>
      <c r="C429" s="247"/>
      <c r="D429" s="263" t="str">
        <f>D2</f>
        <v>2025년 예산</v>
      </c>
      <c r="E429" s="263" t="str">
        <f>E2</f>
        <v>2026년 예산</v>
      </c>
      <c r="F429" s="246" t="s">
        <v>7</v>
      </c>
      <c r="G429" s="247"/>
      <c r="H429" s="246" t="s">
        <v>1</v>
      </c>
      <c r="I429" s="304"/>
      <c r="J429" s="304"/>
      <c r="K429" s="304"/>
      <c r="L429" s="247"/>
    </row>
    <row r="430" spans="1:13" ht="22.5" customHeight="1">
      <c r="A430" s="41" t="s">
        <v>33</v>
      </c>
      <c r="B430" s="41" t="s">
        <v>28</v>
      </c>
      <c r="C430" s="41" t="s">
        <v>20</v>
      </c>
      <c r="D430" s="264"/>
      <c r="E430" s="264"/>
      <c r="F430" s="65" t="s">
        <v>23</v>
      </c>
      <c r="G430" s="66" t="s">
        <v>22</v>
      </c>
      <c r="H430" s="41" t="s">
        <v>15</v>
      </c>
      <c r="I430" s="41" t="s">
        <v>12</v>
      </c>
      <c r="J430" s="36" t="s">
        <v>19</v>
      </c>
      <c r="K430" s="41" t="s">
        <v>10</v>
      </c>
      <c r="L430" s="41" t="s">
        <v>23</v>
      </c>
    </row>
    <row r="431" spans="1:13" ht="22.5" customHeight="1">
      <c r="A431" s="300" t="s">
        <v>232</v>
      </c>
      <c r="B431" s="301"/>
      <c r="C431" s="302"/>
      <c r="D431" s="199">
        <f>D432</f>
        <v>0</v>
      </c>
      <c r="E431" s="199">
        <f>E432</f>
        <v>0</v>
      </c>
      <c r="F431" s="24">
        <f>E431-D431</f>
        <v>0</v>
      </c>
      <c r="G431" s="25" t="e">
        <f>SUM(F431/D431)*100</f>
        <v>#DIV/0!</v>
      </c>
      <c r="H431" s="171"/>
      <c r="I431" s="178"/>
      <c r="J431" s="173"/>
      <c r="K431" s="178"/>
      <c r="L431" s="172"/>
    </row>
    <row r="432" spans="1:13" ht="22.5" customHeight="1">
      <c r="A432" s="78"/>
      <c r="B432" s="300" t="s">
        <v>233</v>
      </c>
      <c r="C432" s="302"/>
      <c r="D432" s="199">
        <f>SUM(D433,D440)</f>
        <v>0</v>
      </c>
      <c r="E432" s="199">
        <f>SUM(E433,E440)</f>
        <v>0</v>
      </c>
      <c r="F432" s="65"/>
      <c r="G432" s="66"/>
      <c r="H432" s="171"/>
      <c r="I432" s="178"/>
      <c r="J432" s="173"/>
      <c r="K432" s="178"/>
      <c r="L432" s="172"/>
    </row>
    <row r="433" spans="1:12" ht="24.95" customHeight="1">
      <c r="A433" s="78"/>
      <c r="B433" s="78"/>
      <c r="C433" s="69" t="s">
        <v>308</v>
      </c>
      <c r="D433" s="59"/>
      <c r="E433" s="24">
        <f>SUM(L434,L437)*0.001</f>
        <v>0</v>
      </c>
      <c r="F433" s="24">
        <f>E433-D433</f>
        <v>0</v>
      </c>
      <c r="G433" s="25" t="e">
        <f>SUM(F433/D433)*100</f>
        <v>#DIV/0!</v>
      </c>
      <c r="H433" s="291"/>
      <c r="I433" s="292"/>
      <c r="J433" s="292"/>
      <c r="K433" s="292"/>
      <c r="L433" s="293"/>
    </row>
    <row r="434" spans="1:12" ht="18.95" customHeight="1">
      <c r="A434" s="30"/>
      <c r="B434" s="28"/>
      <c r="C434" s="28"/>
      <c r="D434" s="28"/>
      <c r="E434" s="28"/>
      <c r="F434" s="28"/>
      <c r="G434" s="28"/>
      <c r="H434" s="305" t="s">
        <v>195</v>
      </c>
      <c r="I434" s="306"/>
      <c r="J434" s="306"/>
      <c r="K434" s="307"/>
      <c r="L434" s="83">
        <f>SUM(L435:L436)</f>
        <v>0</v>
      </c>
    </row>
    <row r="435" spans="1:12" ht="18.95" customHeight="1">
      <c r="A435" s="30"/>
      <c r="B435" s="28"/>
      <c r="C435" s="28"/>
      <c r="D435" s="28"/>
      <c r="E435" s="28"/>
      <c r="F435" s="28"/>
      <c r="G435" s="28"/>
      <c r="H435" s="85"/>
      <c r="I435" s="84"/>
      <c r="J435" s="58"/>
      <c r="K435" s="85"/>
      <c r="L435" s="83">
        <f>I435*J435*K435</f>
        <v>0</v>
      </c>
    </row>
    <row r="436" spans="1:12" ht="18.95" customHeight="1">
      <c r="A436" s="30"/>
      <c r="B436" s="28"/>
      <c r="C436" s="28"/>
      <c r="D436" s="28"/>
      <c r="E436" s="28"/>
      <c r="F436" s="28"/>
      <c r="G436" s="28"/>
      <c r="H436" s="85"/>
      <c r="I436" s="84"/>
      <c r="J436" s="58"/>
      <c r="K436" s="85"/>
      <c r="L436" s="83">
        <f>SUM(L437:L438)</f>
        <v>0</v>
      </c>
    </row>
    <row r="437" spans="1:12" ht="18.95" customHeight="1">
      <c r="A437" s="30"/>
      <c r="B437" s="30"/>
      <c r="C437" s="30"/>
      <c r="D437" s="30"/>
      <c r="E437" s="30"/>
      <c r="F437" s="30"/>
      <c r="G437" s="30"/>
      <c r="H437" s="308" t="s">
        <v>78</v>
      </c>
      <c r="I437" s="309"/>
      <c r="J437" s="309"/>
      <c r="K437" s="310"/>
      <c r="L437" s="83">
        <f>SUM(L438:L439)</f>
        <v>0</v>
      </c>
    </row>
    <row r="438" spans="1:12" ht="18.95" customHeight="1">
      <c r="A438" s="30"/>
      <c r="B438" s="30"/>
      <c r="C438" s="30"/>
      <c r="D438" s="30"/>
      <c r="E438" s="30"/>
      <c r="F438" s="30"/>
      <c r="G438" s="30"/>
      <c r="H438" s="85"/>
      <c r="I438" s="84"/>
      <c r="J438" s="58"/>
      <c r="K438" s="85"/>
      <c r="L438" s="83">
        <f>SUM(I438*J438*K438)</f>
        <v>0</v>
      </c>
    </row>
    <row r="439" spans="1:12" ht="18.95" customHeight="1">
      <c r="A439" s="30"/>
      <c r="B439" s="30"/>
      <c r="C439" s="30"/>
      <c r="D439" s="30"/>
      <c r="E439" s="30"/>
      <c r="F439" s="30"/>
      <c r="G439" s="30"/>
      <c r="H439" s="85"/>
      <c r="I439" s="84"/>
      <c r="J439" s="58"/>
      <c r="K439" s="85"/>
      <c r="L439" s="83">
        <f>SUM(I439*J439*K439)</f>
        <v>0</v>
      </c>
    </row>
    <row r="440" spans="1:12" ht="18.95" customHeight="1">
      <c r="A440" s="123"/>
      <c r="B440" s="123"/>
      <c r="C440" s="36" t="s">
        <v>234</v>
      </c>
      <c r="D440" s="59"/>
      <c r="E440" s="24">
        <f>SUM(L441,L444)*0.001</f>
        <v>0</v>
      </c>
      <c r="F440" s="24">
        <f>E440-D440</f>
        <v>0</v>
      </c>
      <c r="G440" s="25" t="e">
        <f>SUM(F440/D440)*100</f>
        <v>#DIV/0!</v>
      </c>
      <c r="H440" s="291"/>
      <c r="I440" s="292"/>
      <c r="J440" s="292"/>
      <c r="K440" s="292"/>
      <c r="L440" s="293"/>
    </row>
    <row r="441" spans="1:12" ht="18.95" customHeight="1">
      <c r="A441" s="123"/>
      <c r="B441" s="123"/>
      <c r="C441" s="28"/>
      <c r="D441" s="28"/>
      <c r="E441" s="28"/>
      <c r="F441" s="75"/>
      <c r="G441" s="101"/>
      <c r="H441" s="305" t="s">
        <v>195</v>
      </c>
      <c r="I441" s="306"/>
      <c r="J441" s="306"/>
      <c r="K441" s="307"/>
      <c r="L441" s="83">
        <f>SUM(L442:L443)</f>
        <v>0</v>
      </c>
    </row>
    <row r="442" spans="1:12" ht="18.95" customHeight="1">
      <c r="A442" s="123"/>
      <c r="B442" s="123"/>
      <c r="C442" s="68"/>
      <c r="D442" s="68"/>
      <c r="E442" s="75"/>
      <c r="F442" s="75"/>
      <c r="G442" s="101"/>
      <c r="H442" s="85"/>
      <c r="I442" s="84"/>
      <c r="J442" s="58"/>
      <c r="K442" s="85"/>
      <c r="L442" s="83">
        <f>I442*J442*K442</f>
        <v>0</v>
      </c>
    </row>
    <row r="443" spans="1:12" ht="18.95" customHeight="1">
      <c r="A443" s="123"/>
      <c r="B443" s="123"/>
      <c r="C443" s="68"/>
      <c r="D443" s="68"/>
      <c r="E443" s="75"/>
      <c r="F443" s="75"/>
      <c r="G443" s="101"/>
      <c r="H443" s="85"/>
      <c r="I443" s="84"/>
      <c r="J443" s="58"/>
      <c r="K443" s="85"/>
      <c r="L443" s="83">
        <f>SUM(L444:L445)</f>
        <v>0</v>
      </c>
    </row>
    <row r="444" spans="1:12" ht="18.95" customHeight="1">
      <c r="A444" s="123"/>
      <c r="B444" s="123"/>
      <c r="C444" s="68"/>
      <c r="D444" s="68"/>
      <c r="E444" s="75"/>
      <c r="F444" s="75"/>
      <c r="G444" s="101"/>
      <c r="H444" s="308" t="s">
        <v>78</v>
      </c>
      <c r="I444" s="309"/>
      <c r="J444" s="309"/>
      <c r="K444" s="310"/>
      <c r="L444" s="83">
        <f>SUM(L445:L446)</f>
        <v>0</v>
      </c>
    </row>
    <row r="445" spans="1:12" ht="18.95" customHeight="1">
      <c r="A445" s="123"/>
      <c r="B445" s="123"/>
      <c r="C445" s="68"/>
      <c r="D445" s="68"/>
      <c r="E445" s="75"/>
      <c r="F445" s="75"/>
      <c r="G445" s="101"/>
      <c r="H445" s="85"/>
      <c r="I445" s="84"/>
      <c r="J445" s="58"/>
      <c r="K445" s="85"/>
      <c r="L445" s="83">
        <f>SUM(I445*J445*K445)</f>
        <v>0</v>
      </c>
    </row>
    <row r="446" spans="1:12" ht="18.95" customHeight="1">
      <c r="A446" s="123"/>
      <c r="B446" s="123"/>
      <c r="C446" s="68"/>
      <c r="D446" s="68"/>
      <c r="E446" s="75"/>
      <c r="F446" s="75"/>
      <c r="G446" s="101"/>
      <c r="H446" s="85"/>
      <c r="I446" s="84"/>
      <c r="J446" s="58"/>
      <c r="K446" s="85"/>
      <c r="L446" s="83">
        <f>SUM(I446*J446*K446)</f>
        <v>0</v>
      </c>
    </row>
    <row r="447" spans="1:12" ht="18.95" customHeight="1">
      <c r="A447" s="300" t="s">
        <v>309</v>
      </c>
      <c r="B447" s="301"/>
      <c r="C447" s="302"/>
      <c r="D447" s="177">
        <f>D448</f>
        <v>13299</v>
      </c>
      <c r="E447" s="177">
        <f>E448</f>
        <v>8550.8279999999995</v>
      </c>
      <c r="F447" s="24">
        <f>E447-D447</f>
        <v>-4748.1720000000005</v>
      </c>
      <c r="G447" s="25">
        <f>SUM(F447/D447)*100</f>
        <v>-35.703225806451613</v>
      </c>
      <c r="H447" s="171"/>
      <c r="I447" s="178"/>
      <c r="J447" s="173"/>
      <c r="K447" s="178"/>
      <c r="L447" s="172"/>
    </row>
    <row r="448" spans="1:12" ht="18.95" customHeight="1">
      <c r="A448" s="78"/>
      <c r="B448" s="300" t="s">
        <v>235</v>
      </c>
      <c r="C448" s="302"/>
      <c r="D448" s="199">
        <f>SUM(D449,D456)</f>
        <v>13299</v>
      </c>
      <c r="E448" s="199">
        <f>SUM(E449,E456)</f>
        <v>8550.8279999999995</v>
      </c>
      <c r="F448" s="24">
        <f>E448-D448</f>
        <v>-4748.1720000000005</v>
      </c>
      <c r="G448" s="25">
        <f>SUM(F448/D448)*100</f>
        <v>-35.703225806451613</v>
      </c>
      <c r="H448" s="171"/>
      <c r="I448" s="178"/>
      <c r="J448" s="173"/>
      <c r="K448" s="178"/>
      <c r="L448" s="172"/>
    </row>
    <row r="449" spans="1:12" ht="24.95" customHeight="1">
      <c r="A449" s="78"/>
      <c r="B449" s="78"/>
      <c r="C449" s="69" t="s">
        <v>309</v>
      </c>
      <c r="D449" s="59">
        <v>13299</v>
      </c>
      <c r="E449" s="24">
        <f>SUM(L450,L453)*0.001</f>
        <v>8550.8279999999995</v>
      </c>
      <c r="F449" s="24">
        <f>E449-D449</f>
        <v>-4748.1720000000005</v>
      </c>
      <c r="G449" s="25">
        <f>SUM(F449/D449)*100</f>
        <v>-35.703225806451613</v>
      </c>
      <c r="H449" s="291"/>
      <c r="I449" s="292"/>
      <c r="J449" s="292"/>
      <c r="K449" s="292"/>
      <c r="L449" s="293"/>
    </row>
    <row r="450" spans="1:12" ht="24.95" customHeight="1">
      <c r="A450" s="158"/>
      <c r="B450" s="158"/>
      <c r="C450" s="68"/>
      <c r="D450" s="28"/>
      <c r="E450" s="28"/>
      <c r="F450" s="28"/>
      <c r="G450" s="28"/>
      <c r="H450" s="305" t="s">
        <v>195</v>
      </c>
      <c r="I450" s="306"/>
      <c r="J450" s="306"/>
      <c r="K450" s="307"/>
      <c r="L450" s="24">
        <f>SUM(L451:L452)</f>
        <v>8550828</v>
      </c>
    </row>
    <row r="451" spans="1:12" ht="24.95" customHeight="1">
      <c r="A451" s="123"/>
      <c r="B451" s="123"/>
      <c r="C451" s="28"/>
      <c r="D451" s="28"/>
      <c r="E451" s="28"/>
      <c r="F451" s="28"/>
      <c r="G451" s="28"/>
      <c r="H451" s="85" t="s">
        <v>231</v>
      </c>
      <c r="I451" s="84">
        <v>8453600</v>
      </c>
      <c r="J451" s="58">
        <v>1</v>
      </c>
      <c r="K451" s="85">
        <v>1</v>
      </c>
      <c r="L451" s="24">
        <f>SUM(I451*J451*K451)</f>
        <v>8453600</v>
      </c>
    </row>
    <row r="452" spans="1:12" ht="24.95" customHeight="1">
      <c r="A452" s="123"/>
      <c r="B452" s="123"/>
      <c r="C452" s="28"/>
      <c r="D452" s="28"/>
      <c r="E452" s="28"/>
      <c r="F452" s="28"/>
      <c r="G452" s="28"/>
      <c r="H452" s="85" t="s">
        <v>338</v>
      </c>
      <c r="I452" s="84">
        <v>97228</v>
      </c>
      <c r="J452" s="58">
        <v>1</v>
      </c>
      <c r="K452" s="85">
        <v>1</v>
      </c>
      <c r="L452" s="24">
        <f>SUM(I452*J452*K452)</f>
        <v>97228</v>
      </c>
    </row>
    <row r="453" spans="1:12" ht="24.95" customHeight="1">
      <c r="A453" s="123"/>
      <c r="B453" s="123"/>
      <c r="C453" s="28"/>
      <c r="D453" s="28"/>
      <c r="E453" s="28"/>
      <c r="F453" s="28"/>
      <c r="G453" s="28"/>
      <c r="H453" s="308" t="s">
        <v>78</v>
      </c>
      <c r="I453" s="309"/>
      <c r="J453" s="309"/>
      <c r="K453" s="310"/>
      <c r="L453" s="24">
        <f>SUM(L454:L455)</f>
        <v>0</v>
      </c>
    </row>
    <row r="454" spans="1:12" ht="24.95" customHeight="1">
      <c r="A454" s="123"/>
      <c r="B454" s="123"/>
      <c r="C454" s="28"/>
      <c r="D454" s="28"/>
      <c r="E454" s="28"/>
      <c r="F454" s="28"/>
      <c r="G454" s="28"/>
      <c r="H454" s="85"/>
      <c r="I454" s="84"/>
      <c r="J454" s="58"/>
      <c r="K454" s="85"/>
      <c r="L454" s="24">
        <f>SUM(I454*J454*K454)</f>
        <v>0</v>
      </c>
    </row>
    <row r="455" spans="1:12" ht="24.95" customHeight="1">
      <c r="A455" s="124"/>
      <c r="B455" s="124"/>
      <c r="C455" s="48"/>
      <c r="D455" s="48"/>
      <c r="E455" s="48"/>
      <c r="F455" s="48"/>
      <c r="G455" s="48"/>
      <c r="H455" s="85"/>
      <c r="I455" s="84"/>
      <c r="J455" s="58"/>
      <c r="K455" s="85"/>
      <c r="L455" s="83"/>
    </row>
    <row r="456" spans="1:12" ht="22.5" customHeight="1">
      <c r="A456" s="303"/>
      <c r="B456" s="303"/>
      <c r="C456" s="40"/>
      <c r="D456" s="40"/>
      <c r="E456" s="40"/>
      <c r="F456" s="40"/>
      <c r="G456" s="40"/>
      <c r="H456" s="113"/>
      <c r="I456" s="113"/>
      <c r="J456" s="114"/>
      <c r="K456" s="113"/>
      <c r="L456" s="113"/>
    </row>
    <row r="457" spans="1:12" ht="19.5" customHeight="1">
      <c r="A457" s="246" t="s">
        <v>68</v>
      </c>
      <c r="B457" s="304"/>
      <c r="C457" s="247"/>
      <c r="D457" s="263">
        <f>D127</f>
        <v>0</v>
      </c>
      <c r="E457" s="263">
        <f>E127</f>
        <v>0</v>
      </c>
      <c r="F457" s="246" t="s">
        <v>7</v>
      </c>
      <c r="G457" s="247"/>
      <c r="H457" s="246" t="s">
        <v>1</v>
      </c>
      <c r="I457" s="304"/>
      <c r="J457" s="304"/>
      <c r="K457" s="304"/>
      <c r="L457" s="247"/>
    </row>
    <row r="458" spans="1:12" ht="19.5" customHeight="1">
      <c r="A458" s="41" t="s">
        <v>33</v>
      </c>
      <c r="B458" s="41" t="s">
        <v>28</v>
      </c>
      <c r="C458" s="41" t="s">
        <v>20</v>
      </c>
      <c r="D458" s="264"/>
      <c r="E458" s="264"/>
      <c r="F458" s="65" t="s">
        <v>23</v>
      </c>
      <c r="G458" s="66" t="s">
        <v>22</v>
      </c>
      <c r="H458" s="41" t="s">
        <v>15</v>
      </c>
      <c r="I458" s="41" t="s">
        <v>12</v>
      </c>
      <c r="J458" s="36" t="s">
        <v>19</v>
      </c>
      <c r="K458" s="41" t="s">
        <v>10</v>
      </c>
      <c r="L458" s="41" t="s">
        <v>23</v>
      </c>
    </row>
    <row r="459" spans="1:12" ht="19.5" customHeight="1">
      <c r="A459" s="300" t="s">
        <v>236</v>
      </c>
      <c r="B459" s="301"/>
      <c r="C459" s="302"/>
      <c r="D459" s="177">
        <f>D460</f>
        <v>100</v>
      </c>
      <c r="E459" s="177">
        <f>E460</f>
        <v>150</v>
      </c>
      <c r="F459" s="24">
        <f>E459-D459</f>
        <v>50</v>
      </c>
      <c r="G459" s="25">
        <f>SUM(F459/D459)*100</f>
        <v>50</v>
      </c>
      <c r="H459" s="171"/>
      <c r="I459" s="178"/>
      <c r="J459" s="173"/>
      <c r="K459" s="178"/>
      <c r="L459" s="172"/>
    </row>
    <row r="460" spans="1:12" ht="19.5" customHeight="1">
      <c r="A460" s="78"/>
      <c r="B460" s="300" t="s">
        <v>236</v>
      </c>
      <c r="C460" s="302"/>
      <c r="D460" s="199">
        <f>SUM(D461,D468)</f>
        <v>100</v>
      </c>
      <c r="E460" s="199">
        <f>SUM(E461,E468)</f>
        <v>150</v>
      </c>
      <c r="F460" s="24">
        <f>E460-D460</f>
        <v>50</v>
      </c>
      <c r="G460" s="25">
        <f>SUM(F460/D460)*100</f>
        <v>50</v>
      </c>
      <c r="H460" s="171"/>
      <c r="I460" s="178"/>
      <c r="J460" s="173"/>
      <c r="K460" s="178"/>
      <c r="L460" s="172"/>
    </row>
    <row r="461" spans="1:12" ht="18.95" customHeight="1">
      <c r="A461" s="78"/>
      <c r="B461" s="78"/>
      <c r="C461" s="69" t="s">
        <v>310</v>
      </c>
      <c r="D461" s="59"/>
      <c r="E461" s="24">
        <f>SUM(L462,L465)*0.001</f>
        <v>0</v>
      </c>
      <c r="F461" s="24">
        <f>E461-D461</f>
        <v>0</v>
      </c>
      <c r="G461" s="25" t="e">
        <f>SUM(F461/D461)*100</f>
        <v>#DIV/0!</v>
      </c>
      <c r="H461" s="291"/>
      <c r="I461" s="292"/>
      <c r="J461" s="292"/>
      <c r="K461" s="292"/>
      <c r="L461" s="293"/>
    </row>
    <row r="462" spans="1:12" ht="18.95" hidden="1" customHeight="1">
      <c r="A462" s="30"/>
      <c r="B462" s="28"/>
      <c r="C462" s="28"/>
      <c r="D462" s="28"/>
      <c r="E462" s="28"/>
      <c r="F462" s="28"/>
      <c r="G462" s="28"/>
      <c r="H462" s="305" t="s">
        <v>195</v>
      </c>
      <c r="I462" s="306"/>
      <c r="J462" s="306"/>
      <c r="K462" s="307"/>
      <c r="L462" s="83">
        <f>SUM(L463:L464)</f>
        <v>0</v>
      </c>
    </row>
    <row r="463" spans="1:12" ht="18.95" hidden="1" customHeight="1">
      <c r="A463" s="30"/>
      <c r="B463" s="28"/>
      <c r="C463" s="28"/>
      <c r="D463" s="28"/>
      <c r="E463" s="28"/>
      <c r="F463" s="28"/>
      <c r="G463" s="28"/>
      <c r="H463" s="85"/>
      <c r="I463" s="84"/>
      <c r="J463" s="58"/>
      <c r="K463" s="85"/>
      <c r="L463" s="83">
        <f>I463*J463*K463</f>
        <v>0</v>
      </c>
    </row>
    <row r="464" spans="1:12" ht="18.95" hidden="1" customHeight="1">
      <c r="A464" s="30"/>
      <c r="B464" s="28"/>
      <c r="C464" s="28"/>
      <c r="D464" s="28"/>
      <c r="E464" s="28"/>
      <c r="F464" s="28"/>
      <c r="G464" s="28"/>
      <c r="H464" s="85"/>
      <c r="I464" s="84"/>
      <c r="J464" s="58"/>
      <c r="K464" s="85"/>
      <c r="L464" s="83">
        <f>I464*J464*K464</f>
        <v>0</v>
      </c>
    </row>
    <row r="465" spans="1:12" ht="18.95" hidden="1" customHeight="1">
      <c r="A465" s="30"/>
      <c r="B465" s="30"/>
      <c r="C465" s="30"/>
      <c r="D465" s="30"/>
      <c r="E465" s="30"/>
      <c r="F465" s="30"/>
      <c r="G465" s="30"/>
      <c r="H465" s="308" t="s">
        <v>78</v>
      </c>
      <c r="I465" s="309"/>
      <c r="J465" s="309"/>
      <c r="K465" s="310"/>
      <c r="L465" s="83">
        <f>SUM(L466:L467)</f>
        <v>0</v>
      </c>
    </row>
    <row r="466" spans="1:12" ht="18.95" hidden="1" customHeight="1">
      <c r="A466" s="30"/>
      <c r="B466" s="30"/>
      <c r="C466" s="30"/>
      <c r="D466" s="30"/>
      <c r="E466" s="30"/>
      <c r="F466" s="30"/>
      <c r="G466" s="30"/>
      <c r="H466" s="85"/>
      <c r="I466" s="84"/>
      <c r="J466" s="58"/>
      <c r="K466" s="85"/>
      <c r="L466" s="83">
        <f>SUM(I466*J466*K466)</f>
        <v>0</v>
      </c>
    </row>
    <row r="467" spans="1:12" ht="18.95" hidden="1" customHeight="1">
      <c r="A467" s="30"/>
      <c r="B467" s="30"/>
      <c r="C467" s="30"/>
      <c r="D467" s="30"/>
      <c r="E467" s="30"/>
      <c r="F467" s="30"/>
      <c r="G467" s="30"/>
      <c r="H467" s="85"/>
      <c r="I467" s="84"/>
      <c r="J467" s="58"/>
      <c r="K467" s="85"/>
      <c r="L467" s="83">
        <f>SUM(I467*J467*K467)</f>
        <v>0</v>
      </c>
    </row>
    <row r="468" spans="1:12" ht="18.95" customHeight="1">
      <c r="A468" s="123"/>
      <c r="B468" s="123"/>
      <c r="C468" s="36" t="s">
        <v>237</v>
      </c>
      <c r="D468" s="59">
        <v>100</v>
      </c>
      <c r="E468" s="24">
        <f>SUM(L469,L472)*0.001</f>
        <v>150</v>
      </c>
      <c r="F468" s="24">
        <f>E468-D468</f>
        <v>50</v>
      </c>
      <c r="G468" s="25">
        <f>SUM(F468/D468)*100</f>
        <v>50</v>
      </c>
      <c r="H468" s="291"/>
      <c r="I468" s="292"/>
      <c r="J468" s="292"/>
      <c r="K468" s="292"/>
      <c r="L468" s="293"/>
    </row>
    <row r="469" spans="1:12" ht="18.95" customHeight="1">
      <c r="A469" s="123"/>
      <c r="B469" s="123"/>
      <c r="C469" s="28"/>
      <c r="D469" s="28"/>
      <c r="E469" s="28"/>
      <c r="F469" s="75"/>
      <c r="G469" s="101"/>
      <c r="H469" s="305" t="s">
        <v>195</v>
      </c>
      <c r="I469" s="306"/>
      <c r="J469" s="306"/>
      <c r="K469" s="307"/>
      <c r="L469" s="83">
        <f>SUM(L470:L471)</f>
        <v>0</v>
      </c>
    </row>
    <row r="470" spans="1:12" ht="18.95" customHeight="1">
      <c r="A470" s="123"/>
      <c r="B470" s="123"/>
      <c r="C470" s="68"/>
      <c r="D470" s="68"/>
      <c r="E470" s="75"/>
      <c r="F470" s="75"/>
      <c r="G470" s="101"/>
      <c r="H470" s="85"/>
      <c r="I470" s="84"/>
      <c r="J470" s="58"/>
      <c r="K470" s="85"/>
      <c r="L470" s="83">
        <f>I470*J470*K470</f>
        <v>0</v>
      </c>
    </row>
    <row r="471" spans="1:12" ht="18.95" customHeight="1">
      <c r="A471" s="123"/>
      <c r="B471" s="123"/>
      <c r="C471" s="68"/>
      <c r="D471" s="68"/>
      <c r="E471" s="75"/>
      <c r="F471" s="75"/>
      <c r="G471" s="101"/>
      <c r="H471" s="85"/>
      <c r="I471" s="84"/>
      <c r="J471" s="58"/>
      <c r="K471" s="85"/>
      <c r="L471" s="83">
        <f>I471*J471*K471</f>
        <v>0</v>
      </c>
    </row>
    <row r="472" spans="1:12" ht="18.95" customHeight="1">
      <c r="A472" s="123"/>
      <c r="B472" s="123"/>
      <c r="C472" s="68"/>
      <c r="D472" s="68"/>
      <c r="E472" s="75"/>
      <c r="F472" s="75"/>
      <c r="G472" s="101"/>
      <c r="H472" s="308" t="s">
        <v>238</v>
      </c>
      <c r="I472" s="309"/>
      <c r="J472" s="309"/>
      <c r="K472" s="310"/>
      <c r="L472" s="83">
        <f>SUM(L473:L474)</f>
        <v>150000</v>
      </c>
    </row>
    <row r="473" spans="1:12" ht="18.95" customHeight="1">
      <c r="A473" s="123"/>
      <c r="B473" s="123"/>
      <c r="C473" s="68"/>
      <c r="D473" s="68"/>
      <c r="E473" s="75"/>
      <c r="F473" s="75"/>
      <c r="G473" s="101"/>
      <c r="H473" s="85" t="s">
        <v>237</v>
      </c>
      <c r="I473" s="84">
        <v>150000</v>
      </c>
      <c r="J473" s="58">
        <v>1</v>
      </c>
      <c r="K473" s="85">
        <v>1</v>
      </c>
      <c r="L473" s="83">
        <f>SUM(I473*J473*K473)</f>
        <v>150000</v>
      </c>
    </row>
    <row r="474" spans="1:12" ht="18.95" customHeight="1">
      <c r="A474" s="123"/>
      <c r="B474" s="123"/>
      <c r="C474" s="68"/>
      <c r="D474" s="68"/>
      <c r="E474" s="75"/>
      <c r="F474" s="75"/>
      <c r="G474" s="101"/>
      <c r="H474" s="85" t="s">
        <v>190</v>
      </c>
      <c r="I474" s="84"/>
      <c r="J474" s="58"/>
      <c r="K474" s="85"/>
      <c r="L474" s="83">
        <f>SUM(I474*J474*K474)</f>
        <v>0</v>
      </c>
    </row>
    <row r="475" spans="1:12" ht="18.95" customHeight="1">
      <c r="A475" s="300" t="s">
        <v>311</v>
      </c>
      <c r="B475" s="301"/>
      <c r="C475" s="302"/>
      <c r="D475" s="177">
        <f>D476</f>
        <v>48100</v>
      </c>
      <c r="E475" s="177">
        <f>E476</f>
        <v>72000</v>
      </c>
      <c r="F475" s="24">
        <f>E475-D475</f>
        <v>23900</v>
      </c>
      <c r="G475" s="25">
        <f>SUM(F475/D475)*100</f>
        <v>49.688149688149693</v>
      </c>
      <c r="H475" s="291"/>
      <c r="I475" s="292"/>
      <c r="J475" s="292"/>
      <c r="K475" s="292"/>
      <c r="L475" s="293"/>
    </row>
    <row r="476" spans="1:12" ht="18.95" customHeight="1">
      <c r="A476" s="78"/>
      <c r="B476" s="300" t="s">
        <v>312</v>
      </c>
      <c r="C476" s="302"/>
      <c r="D476" s="199">
        <f>SUM(D477,D484)</f>
        <v>48100</v>
      </c>
      <c r="E476" s="199">
        <f>SUM(E477,E484)</f>
        <v>72000</v>
      </c>
      <c r="F476" s="24">
        <f>E476-D476</f>
        <v>23900</v>
      </c>
      <c r="G476" s="25">
        <f>SUM(F476/D476)*100</f>
        <v>49.688149688149693</v>
      </c>
      <c r="H476" s="92"/>
      <c r="I476" s="93"/>
      <c r="J476" s="93"/>
      <c r="K476" s="93"/>
      <c r="L476" s="94"/>
    </row>
    <row r="477" spans="1:12" ht="18.95" customHeight="1">
      <c r="A477" s="78"/>
      <c r="B477" s="78"/>
      <c r="C477" s="69" t="s">
        <v>239</v>
      </c>
      <c r="D477" s="59">
        <v>24050</v>
      </c>
      <c r="E477" s="24">
        <f>SUM(L478,L481)*0.001</f>
        <v>36000</v>
      </c>
      <c r="F477" s="24">
        <f>E477-D477</f>
        <v>11950</v>
      </c>
      <c r="G477" s="25">
        <f>SUM(F477/D477)*100</f>
        <v>49.688149688149693</v>
      </c>
      <c r="H477" s="92"/>
      <c r="I477" s="93"/>
      <c r="J477" s="93"/>
      <c r="K477" s="93"/>
      <c r="L477" s="94"/>
    </row>
    <row r="478" spans="1:12" ht="18.95" customHeight="1">
      <c r="A478" s="158"/>
      <c r="B478" s="158"/>
      <c r="C478" s="68"/>
      <c r="D478" s="68"/>
      <c r="E478" s="75"/>
      <c r="F478" s="75"/>
      <c r="G478" s="101"/>
      <c r="H478" s="305" t="s">
        <v>195</v>
      </c>
      <c r="I478" s="306"/>
      <c r="J478" s="306"/>
      <c r="K478" s="307"/>
      <c r="L478" s="83">
        <f>SUM(L479:L480)</f>
        <v>36000000</v>
      </c>
    </row>
    <row r="479" spans="1:12" ht="18.95" customHeight="1">
      <c r="A479" s="123"/>
      <c r="B479" s="123"/>
      <c r="C479" s="68"/>
      <c r="D479" s="68"/>
      <c r="E479" s="75"/>
      <c r="F479" s="75"/>
      <c r="G479" s="101"/>
      <c r="H479" s="85" t="s">
        <v>375</v>
      </c>
      <c r="I479" s="84">
        <v>1000000</v>
      </c>
      <c r="J479" s="58">
        <v>1</v>
      </c>
      <c r="K479" s="85">
        <v>12</v>
      </c>
      <c r="L479" s="83">
        <f>I479*J479*K479</f>
        <v>12000000</v>
      </c>
    </row>
    <row r="480" spans="1:12" ht="18.95" customHeight="1">
      <c r="A480" s="123"/>
      <c r="B480" s="123"/>
      <c r="C480" s="68"/>
      <c r="D480" s="68"/>
      <c r="E480" s="75"/>
      <c r="F480" s="75"/>
      <c r="G480" s="101"/>
      <c r="H480" s="85" t="s">
        <v>399</v>
      </c>
      <c r="I480" s="84">
        <v>24000000</v>
      </c>
      <c r="J480" s="58">
        <v>1</v>
      </c>
      <c r="K480" s="85">
        <v>1</v>
      </c>
      <c r="L480" s="83">
        <f>I480*J480*K480</f>
        <v>24000000</v>
      </c>
    </row>
    <row r="481" spans="1:12" ht="18.95" customHeight="1">
      <c r="A481" s="123"/>
      <c r="B481" s="123"/>
      <c r="C481" s="28"/>
      <c r="D481" s="28"/>
      <c r="E481" s="28"/>
      <c r="F481" s="28"/>
      <c r="G481" s="28"/>
      <c r="H481" s="308" t="s">
        <v>78</v>
      </c>
      <c r="I481" s="309"/>
      <c r="J481" s="309"/>
      <c r="K481" s="310"/>
      <c r="L481" s="83">
        <f>SUM(L482:L483)</f>
        <v>0</v>
      </c>
    </row>
    <row r="482" spans="1:12" ht="18.95" customHeight="1">
      <c r="A482" s="123"/>
      <c r="B482" s="123"/>
      <c r="C482" s="28"/>
      <c r="D482" s="28"/>
      <c r="E482" s="28"/>
      <c r="F482" s="28"/>
      <c r="G482" s="28"/>
      <c r="H482" s="85"/>
      <c r="I482" s="84"/>
      <c r="J482" s="58"/>
      <c r="K482" s="85"/>
      <c r="L482" s="83">
        <f>SUM(I482*J482*K482)</f>
        <v>0</v>
      </c>
    </row>
    <row r="483" spans="1:12" ht="18.95" customHeight="1">
      <c r="A483" s="123"/>
      <c r="B483" s="123"/>
      <c r="C483" s="28"/>
      <c r="D483" s="28"/>
      <c r="E483" s="28"/>
      <c r="F483" s="28"/>
      <c r="G483" s="28"/>
      <c r="H483" s="85"/>
      <c r="I483" s="84"/>
      <c r="J483" s="58"/>
      <c r="K483" s="85"/>
      <c r="L483" s="83">
        <f>SUM(I483*J483*K483)</f>
        <v>0</v>
      </c>
    </row>
    <row r="484" spans="1:12" ht="18.95" customHeight="1">
      <c r="A484" s="123"/>
      <c r="B484" s="123"/>
      <c r="C484" s="71" t="s">
        <v>243</v>
      </c>
      <c r="D484" s="59">
        <v>24050</v>
      </c>
      <c r="E484" s="24">
        <f>SUM(L485,L488)*0.001</f>
        <v>36000</v>
      </c>
      <c r="F484" s="24">
        <f>E484-D484</f>
        <v>11950</v>
      </c>
      <c r="G484" s="25">
        <f>SUM(F484/D484)*100</f>
        <v>49.688149688149693</v>
      </c>
      <c r="H484" s="291"/>
      <c r="I484" s="292"/>
      <c r="J484" s="292"/>
      <c r="K484" s="292"/>
      <c r="L484" s="293"/>
    </row>
    <row r="485" spans="1:12" ht="18.95" customHeight="1">
      <c r="A485" s="123"/>
      <c r="B485" s="123"/>
      <c r="C485" s="28"/>
      <c r="D485" s="28"/>
      <c r="E485" s="28"/>
      <c r="F485" s="75"/>
      <c r="G485" s="101"/>
      <c r="H485" s="305" t="s">
        <v>195</v>
      </c>
      <c r="I485" s="306"/>
      <c r="J485" s="306"/>
      <c r="K485" s="307"/>
      <c r="L485" s="83">
        <f>SUM(L486:L487)</f>
        <v>36000000</v>
      </c>
    </row>
    <row r="486" spans="1:12" ht="18.95" customHeight="1">
      <c r="A486" s="123"/>
      <c r="B486" s="123"/>
      <c r="C486" s="68"/>
      <c r="D486" s="68"/>
      <c r="E486" s="75"/>
      <c r="F486" s="75"/>
      <c r="G486" s="101"/>
      <c r="H486" s="85" t="s">
        <v>371</v>
      </c>
      <c r="I486" s="84">
        <v>1000000</v>
      </c>
      <c r="J486" s="58">
        <v>1</v>
      </c>
      <c r="K486" s="85">
        <v>12</v>
      </c>
      <c r="L486" s="83">
        <f>I486*J486*K486</f>
        <v>12000000</v>
      </c>
    </row>
    <row r="487" spans="1:12" ht="18.95" customHeight="1">
      <c r="A487" s="123"/>
      <c r="B487" s="123"/>
      <c r="C487" s="68"/>
      <c r="D487" s="68"/>
      <c r="E487" s="75"/>
      <c r="F487" s="75"/>
      <c r="G487" s="101"/>
      <c r="H487" s="85" t="s">
        <v>400</v>
      </c>
      <c r="I487" s="84">
        <v>24000000</v>
      </c>
      <c r="J487" s="58">
        <v>1</v>
      </c>
      <c r="K487" s="85">
        <v>1</v>
      </c>
      <c r="L487" s="83">
        <f>I487*J487*K487</f>
        <v>24000000</v>
      </c>
    </row>
    <row r="488" spans="1:12" ht="18.95" customHeight="1">
      <c r="A488" s="123"/>
      <c r="B488" s="123"/>
      <c r="C488" s="68"/>
      <c r="D488" s="68"/>
      <c r="E488" s="75"/>
      <c r="F488" s="75"/>
      <c r="G488" s="101"/>
      <c r="H488" s="308" t="s">
        <v>213</v>
      </c>
      <c r="I488" s="309"/>
      <c r="J488" s="309"/>
      <c r="K488" s="310"/>
      <c r="L488" s="83">
        <f>SUM(L489:L490)</f>
        <v>0</v>
      </c>
    </row>
    <row r="489" spans="1:12" ht="18.95" customHeight="1">
      <c r="A489" s="123"/>
      <c r="B489" s="123"/>
      <c r="C489" s="68"/>
      <c r="D489" s="68"/>
      <c r="E489" s="75"/>
      <c r="F489" s="75"/>
      <c r="G489" s="101"/>
      <c r="H489" s="85"/>
      <c r="I489" s="84"/>
      <c r="J489" s="58"/>
      <c r="K489" s="85"/>
      <c r="L489" s="83">
        <f>SUM(I489*J489*K489)</f>
        <v>0</v>
      </c>
    </row>
    <row r="490" spans="1:12" ht="18.95" customHeight="1">
      <c r="A490" s="123"/>
      <c r="B490" s="123"/>
      <c r="C490" s="68"/>
      <c r="D490" s="68"/>
      <c r="E490" s="75"/>
      <c r="F490" s="75"/>
      <c r="G490" s="101"/>
      <c r="H490" s="85"/>
      <c r="I490" s="84"/>
      <c r="J490" s="58"/>
      <c r="K490" s="85"/>
      <c r="L490" s="83">
        <f>SUM(I490*J490*K490)</f>
        <v>0</v>
      </c>
    </row>
  </sheetData>
  <mergeCells count="254">
    <mergeCell ref="H481:K481"/>
    <mergeCell ref="H21:K21"/>
    <mergeCell ref="H227:K227"/>
    <mergeCell ref="D457:D458"/>
    <mergeCell ref="E457:E458"/>
    <mergeCell ref="F457:G457"/>
    <mergeCell ref="H457:L457"/>
    <mergeCell ref="A400:B400"/>
    <mergeCell ref="A401:C401"/>
    <mergeCell ref="D401:D402"/>
    <mergeCell ref="E401:E402"/>
    <mergeCell ref="F401:G401"/>
    <mergeCell ref="H401:L401"/>
    <mergeCell ref="A428:B428"/>
    <mergeCell ref="A429:C429"/>
    <mergeCell ref="D429:D430"/>
    <mergeCell ref="E429:E430"/>
    <mergeCell ref="F429:G429"/>
    <mergeCell ref="H429:L429"/>
    <mergeCell ref="H462:K462"/>
    <mergeCell ref="H465:K465"/>
    <mergeCell ref="H412:L412"/>
    <mergeCell ref="H413:K413"/>
    <mergeCell ref="H416:K416"/>
    <mergeCell ref="H434:K434"/>
    <mergeCell ref="H437:K437"/>
    <mergeCell ref="H450:K450"/>
    <mergeCell ref="H453:K453"/>
    <mergeCell ref="A31:B31"/>
    <mergeCell ref="A32:C32"/>
    <mergeCell ref="D32:D33"/>
    <mergeCell ref="E32:E33"/>
    <mergeCell ref="F32:G32"/>
    <mergeCell ref="H32:L32"/>
    <mergeCell ref="A56:B56"/>
    <mergeCell ref="A57:C57"/>
    <mergeCell ref="D57:D58"/>
    <mergeCell ref="E57:E58"/>
    <mergeCell ref="F57:G57"/>
    <mergeCell ref="H57:L57"/>
    <mergeCell ref="H34:L34"/>
    <mergeCell ref="H42:L42"/>
    <mergeCell ref="H394:K394"/>
    <mergeCell ref="H397:K397"/>
    <mergeCell ref="H405:L405"/>
    <mergeCell ref="H61:K61"/>
    <mergeCell ref="H64:K64"/>
    <mergeCell ref="H270:L270"/>
    <mergeCell ref="H461:L461"/>
    <mergeCell ref="A306:B306"/>
    <mergeCell ref="A307:C307"/>
    <mergeCell ref="D307:D308"/>
    <mergeCell ref="E307:E308"/>
    <mergeCell ref="F307:G307"/>
    <mergeCell ref="A336:B336"/>
    <mergeCell ref="A337:C337"/>
    <mergeCell ref="D337:D338"/>
    <mergeCell ref="E337:E338"/>
    <mergeCell ref="F337:G337"/>
    <mergeCell ref="E371:E372"/>
    <mergeCell ref="F371:G371"/>
    <mergeCell ref="H310:K310"/>
    <mergeCell ref="H313:K313"/>
    <mergeCell ref="H316:K316"/>
    <mergeCell ref="H319:K319"/>
    <mergeCell ref="H340:L340"/>
    <mergeCell ref="D371:D372"/>
    <mergeCell ref="B373:C373"/>
    <mergeCell ref="H391:K391"/>
    <mergeCell ref="H419:K419"/>
    <mergeCell ref="H425:K425"/>
    <mergeCell ref="H433:L433"/>
    <mergeCell ref="H271:L271"/>
    <mergeCell ref="H374:L374"/>
    <mergeCell ref="H375:K375"/>
    <mergeCell ref="H378:K378"/>
    <mergeCell ref="H240:K240"/>
    <mergeCell ref="H406:K406"/>
    <mergeCell ref="H384:K384"/>
    <mergeCell ref="H409:K409"/>
    <mergeCell ref="H307:L307"/>
    <mergeCell ref="H276:K276"/>
    <mergeCell ref="H297:K297"/>
    <mergeCell ref="H288:L288"/>
    <mergeCell ref="H272:L272"/>
    <mergeCell ref="H371:L371"/>
    <mergeCell ref="H388:K388"/>
    <mergeCell ref="H273:K273"/>
    <mergeCell ref="H282:K282"/>
    <mergeCell ref="H285:K285"/>
    <mergeCell ref="H289:K289"/>
    <mergeCell ref="H300:K300"/>
    <mergeCell ref="H303:K303"/>
    <mergeCell ref="H341:K341"/>
    <mergeCell ref="H351:K351"/>
    <mergeCell ref="H361:K361"/>
    <mergeCell ref="H364:K364"/>
    <mergeCell ref="H387:L387"/>
    <mergeCell ref="H208:K208"/>
    <mergeCell ref="H337:L337"/>
    <mergeCell ref="H50:K50"/>
    <mergeCell ref="H4:L4"/>
    <mergeCell ref="H5:L5"/>
    <mergeCell ref="H6:L6"/>
    <mergeCell ref="H7:L7"/>
    <mergeCell ref="H28:K28"/>
    <mergeCell ref="H180:L180"/>
    <mergeCell ref="H237:K237"/>
    <mergeCell ref="H250:K250"/>
    <mergeCell ref="H218:K218"/>
    <mergeCell ref="H191:K191"/>
    <mergeCell ref="H195:L195"/>
    <mergeCell ref="H196:K196"/>
    <mergeCell ref="H202:K202"/>
    <mergeCell ref="H205:K205"/>
    <mergeCell ref="H59:L59"/>
    <mergeCell ref="H77:K77"/>
    <mergeCell ref="H60:L60"/>
    <mergeCell ref="H67:K67"/>
    <mergeCell ref="H264:K264"/>
    <mergeCell ref="H230:K230"/>
    <mergeCell ref="A1:B1"/>
    <mergeCell ref="D2:D3"/>
    <mergeCell ref="A2:C2"/>
    <mergeCell ref="B6:C6"/>
    <mergeCell ref="H152:K152"/>
    <mergeCell ref="H15:L15"/>
    <mergeCell ref="H16:K16"/>
    <mergeCell ref="B92:C92"/>
    <mergeCell ref="E2:E3"/>
    <mergeCell ref="F2:G2"/>
    <mergeCell ref="H2:L2"/>
    <mergeCell ref="H76:L76"/>
    <mergeCell ref="H24:L24"/>
    <mergeCell ref="H25:K25"/>
    <mergeCell ref="H8:K8"/>
    <mergeCell ref="A4:C4"/>
    <mergeCell ref="A5:C5"/>
    <mergeCell ref="H43:K43"/>
    <mergeCell ref="E90:E91"/>
    <mergeCell ref="F90:G90"/>
    <mergeCell ref="H90:L90"/>
    <mergeCell ref="H136:L136"/>
    <mergeCell ref="H35:K35"/>
    <mergeCell ref="H70:L70"/>
    <mergeCell ref="A177:B177"/>
    <mergeCell ref="D90:D91"/>
    <mergeCell ref="A89:B89"/>
    <mergeCell ref="A90:C90"/>
    <mergeCell ref="H137:K137"/>
    <mergeCell ref="A133:B133"/>
    <mergeCell ref="A134:C134"/>
    <mergeCell ref="D134:D135"/>
    <mergeCell ref="E134:E135"/>
    <mergeCell ref="F134:G134"/>
    <mergeCell ref="H134:L134"/>
    <mergeCell ref="H106:L106"/>
    <mergeCell ref="H107:K107"/>
    <mergeCell ref="H124:K124"/>
    <mergeCell ref="H127:K127"/>
    <mergeCell ref="H130:K130"/>
    <mergeCell ref="H158:K158"/>
    <mergeCell ref="H92:L92"/>
    <mergeCell ref="H93:L93"/>
    <mergeCell ref="H86:K86"/>
    <mergeCell ref="H80:K80"/>
    <mergeCell ref="H97:K97"/>
    <mergeCell ref="H100:K100"/>
    <mergeCell ref="A178:C178"/>
    <mergeCell ref="D178:D179"/>
    <mergeCell ref="H178:L178"/>
    <mergeCell ref="E213:E214"/>
    <mergeCell ref="F213:G213"/>
    <mergeCell ref="H213:L213"/>
    <mergeCell ref="H185:K185"/>
    <mergeCell ref="H188:K188"/>
    <mergeCell ref="E178:E179"/>
    <mergeCell ref="F178:G178"/>
    <mergeCell ref="A212:B212"/>
    <mergeCell ref="H103:K103"/>
    <mergeCell ref="H155:K155"/>
    <mergeCell ref="H71:K71"/>
    <mergeCell ref="H224:K224"/>
    <mergeCell ref="H181:K181"/>
    <mergeCell ref="H94:K94"/>
    <mergeCell ref="H83:K83"/>
    <mergeCell ref="H215:L215"/>
    <mergeCell ref="H216:L216"/>
    <mergeCell ref="H221:K221"/>
    <mergeCell ref="A268:C268"/>
    <mergeCell ref="D268:D269"/>
    <mergeCell ref="E268:E269"/>
    <mergeCell ref="F268:G268"/>
    <mergeCell ref="H268:L268"/>
    <mergeCell ref="H381:K381"/>
    <mergeCell ref="H217:L217"/>
    <mergeCell ref="A213:C213"/>
    <mergeCell ref="D213:D214"/>
    <mergeCell ref="A267:B267"/>
    <mergeCell ref="H236:L236"/>
    <mergeCell ref="H243:K243"/>
    <mergeCell ref="H246:K246"/>
    <mergeCell ref="H255:K255"/>
    <mergeCell ref="H261:K261"/>
    <mergeCell ref="H249:L249"/>
    <mergeCell ref="A215:C215"/>
    <mergeCell ref="B216:C216"/>
    <mergeCell ref="A233:B233"/>
    <mergeCell ref="A234:C234"/>
    <mergeCell ref="D234:D235"/>
    <mergeCell ref="E234:E235"/>
    <mergeCell ref="F234:G234"/>
    <mergeCell ref="H234:L234"/>
    <mergeCell ref="H468:L468"/>
    <mergeCell ref="H469:K469"/>
    <mergeCell ref="H472:K472"/>
    <mergeCell ref="H475:L475"/>
    <mergeCell ref="H478:K478"/>
    <mergeCell ref="H484:L484"/>
    <mergeCell ref="H485:K485"/>
    <mergeCell ref="H488:K488"/>
    <mergeCell ref="H39:K39"/>
    <mergeCell ref="H161:L161"/>
    <mergeCell ref="H162:K162"/>
    <mergeCell ref="H167:K167"/>
    <mergeCell ref="H170:K170"/>
    <mergeCell ref="H173:K173"/>
    <mergeCell ref="H449:L449"/>
    <mergeCell ref="H279:K279"/>
    <mergeCell ref="H324:K324"/>
    <mergeCell ref="H327:K327"/>
    <mergeCell ref="H330:K330"/>
    <mergeCell ref="H333:K333"/>
    <mergeCell ref="H422:K422"/>
    <mergeCell ref="H440:L440"/>
    <mergeCell ref="H441:K441"/>
    <mergeCell ref="H444:K444"/>
    <mergeCell ref="A459:C459"/>
    <mergeCell ref="B460:C460"/>
    <mergeCell ref="A475:C475"/>
    <mergeCell ref="B476:C476"/>
    <mergeCell ref="B339:C339"/>
    <mergeCell ref="A403:C403"/>
    <mergeCell ref="B404:C404"/>
    <mergeCell ref="A419:C419"/>
    <mergeCell ref="B420:C420"/>
    <mergeCell ref="A431:C431"/>
    <mergeCell ref="B432:C432"/>
    <mergeCell ref="A447:C447"/>
    <mergeCell ref="B448:C448"/>
    <mergeCell ref="A370:B370"/>
    <mergeCell ref="A371:C371"/>
    <mergeCell ref="A456:B456"/>
    <mergeCell ref="A457:C457"/>
  </mergeCells>
  <phoneticPr fontId="24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5" orientation="landscape" r:id="rId1"/>
  <headerFooter>
    <oddFooter>&amp;C&amp;"돋움,Regular"&amp;P/&amp;N</oddFooter>
  </headerFooter>
  <rowBreaks count="4" manualBreakCount="4">
    <brk id="88" max="11" man="1"/>
    <brk id="176" max="11" man="1"/>
    <brk id="266" max="11" man="1"/>
    <brk id="305" max="11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L68"/>
  <sheetViews>
    <sheetView view="pageBreakPreview" topLeftCell="A40" zoomScale="75" zoomScaleNormal="100" zoomScaleSheetLayoutView="75" workbookViewId="0">
      <selection activeCell="E51" sqref="E51:E52"/>
    </sheetView>
  </sheetViews>
  <sheetFormatPr defaultColWidth="8.77734375" defaultRowHeight="13.5"/>
  <cols>
    <col min="1" max="1" width="19" customWidth="1"/>
    <col min="2" max="2" width="14.44140625" customWidth="1"/>
    <col min="3" max="3" width="14.21875" customWidth="1"/>
    <col min="4" max="5" width="14.109375" bestFit="1" customWidth="1"/>
    <col min="6" max="7" width="12.88671875" bestFit="1" customWidth="1"/>
    <col min="8" max="8" width="10.21875" bestFit="1" customWidth="1"/>
    <col min="9" max="9" width="12.21875" bestFit="1" customWidth="1"/>
    <col min="10" max="10" width="14.109375" customWidth="1"/>
    <col min="11" max="11" width="8.88671875"/>
    <col min="12" max="12" width="12.44140625" bestFit="1" customWidth="1"/>
    <col min="13" max="252" width="8.88671875"/>
    <col min="253" max="259" width="16.6640625" customWidth="1"/>
    <col min="260" max="508" width="8.88671875"/>
    <col min="509" max="515" width="16.6640625" customWidth="1"/>
    <col min="516" max="764" width="8.88671875"/>
    <col min="765" max="771" width="16.6640625" customWidth="1"/>
    <col min="772" max="1020" width="8.88671875"/>
    <col min="1021" max="1027" width="16.6640625" customWidth="1"/>
    <col min="1028" max="1276" width="8.88671875"/>
    <col min="1277" max="1283" width="16.6640625" customWidth="1"/>
    <col min="1284" max="1532" width="8.88671875"/>
    <col min="1533" max="1539" width="16.6640625" customWidth="1"/>
    <col min="1540" max="1788" width="8.88671875"/>
    <col min="1789" max="1795" width="16.6640625" customWidth="1"/>
    <col min="1796" max="2044" width="8.88671875"/>
    <col min="2045" max="2051" width="16.6640625" customWidth="1"/>
    <col min="2052" max="2300" width="8.88671875"/>
    <col min="2301" max="2307" width="16.6640625" customWidth="1"/>
    <col min="2308" max="2556" width="8.88671875"/>
    <col min="2557" max="2563" width="16.6640625" customWidth="1"/>
    <col min="2564" max="2812" width="8.88671875"/>
    <col min="2813" max="2819" width="16.6640625" customWidth="1"/>
    <col min="2820" max="3068" width="8.88671875"/>
    <col min="3069" max="3075" width="16.6640625" customWidth="1"/>
    <col min="3076" max="3324" width="8.88671875"/>
    <col min="3325" max="3331" width="16.6640625" customWidth="1"/>
    <col min="3332" max="3580" width="8.88671875"/>
    <col min="3581" max="3587" width="16.6640625" customWidth="1"/>
    <col min="3588" max="3836" width="8.88671875"/>
    <col min="3837" max="3843" width="16.6640625" customWidth="1"/>
    <col min="3844" max="4092" width="8.88671875"/>
    <col min="4093" max="4099" width="16.6640625" customWidth="1"/>
    <col min="4100" max="4348" width="8.88671875"/>
    <col min="4349" max="4355" width="16.6640625" customWidth="1"/>
    <col min="4356" max="4604" width="8.88671875"/>
    <col min="4605" max="4611" width="16.6640625" customWidth="1"/>
    <col min="4612" max="4860" width="8.88671875"/>
    <col min="4861" max="4867" width="16.6640625" customWidth="1"/>
    <col min="4868" max="5116" width="8.88671875"/>
    <col min="5117" max="5123" width="16.6640625" customWidth="1"/>
    <col min="5124" max="5372" width="8.88671875"/>
    <col min="5373" max="5379" width="16.6640625" customWidth="1"/>
    <col min="5380" max="5628" width="8.88671875"/>
    <col min="5629" max="5635" width="16.6640625" customWidth="1"/>
    <col min="5636" max="5884" width="8.88671875"/>
    <col min="5885" max="5891" width="16.6640625" customWidth="1"/>
    <col min="5892" max="6140" width="8.88671875"/>
    <col min="6141" max="6147" width="16.6640625" customWidth="1"/>
    <col min="6148" max="6396" width="8.88671875"/>
    <col min="6397" max="6403" width="16.6640625" customWidth="1"/>
    <col min="6404" max="6652" width="8.88671875"/>
    <col min="6653" max="6659" width="16.6640625" customWidth="1"/>
    <col min="6660" max="6908" width="8.88671875"/>
    <col min="6909" max="6915" width="16.6640625" customWidth="1"/>
    <col min="6916" max="7164" width="8.88671875"/>
    <col min="7165" max="7171" width="16.6640625" customWidth="1"/>
    <col min="7172" max="7420" width="8.88671875"/>
    <col min="7421" max="7427" width="16.6640625" customWidth="1"/>
    <col min="7428" max="7676" width="8.88671875"/>
    <col min="7677" max="7683" width="16.6640625" customWidth="1"/>
    <col min="7684" max="7932" width="8.88671875"/>
    <col min="7933" max="7939" width="16.6640625" customWidth="1"/>
    <col min="7940" max="8188" width="8.88671875"/>
    <col min="8189" max="8195" width="16.6640625" customWidth="1"/>
    <col min="8196" max="8444" width="8.88671875"/>
    <col min="8445" max="8451" width="16.6640625" customWidth="1"/>
    <col min="8452" max="8700" width="8.88671875"/>
    <col min="8701" max="8707" width="16.6640625" customWidth="1"/>
    <col min="8708" max="8956" width="8.88671875"/>
    <col min="8957" max="8963" width="16.6640625" customWidth="1"/>
    <col min="8964" max="9212" width="8.88671875"/>
    <col min="9213" max="9219" width="16.6640625" customWidth="1"/>
    <col min="9220" max="9468" width="8.88671875"/>
    <col min="9469" max="9475" width="16.6640625" customWidth="1"/>
    <col min="9476" max="9724" width="8.88671875"/>
    <col min="9725" max="9731" width="16.6640625" customWidth="1"/>
    <col min="9732" max="9980" width="8.88671875"/>
    <col min="9981" max="9987" width="16.6640625" customWidth="1"/>
    <col min="9988" max="10236" width="8.88671875"/>
    <col min="10237" max="10243" width="16.6640625" customWidth="1"/>
    <col min="10244" max="10492" width="8.88671875"/>
    <col min="10493" max="10499" width="16.6640625" customWidth="1"/>
    <col min="10500" max="10748" width="8.88671875"/>
    <col min="10749" max="10755" width="16.6640625" customWidth="1"/>
    <col min="10756" max="11004" width="8.88671875"/>
    <col min="11005" max="11011" width="16.6640625" customWidth="1"/>
    <col min="11012" max="11260" width="8.88671875"/>
    <col min="11261" max="11267" width="16.6640625" customWidth="1"/>
    <col min="11268" max="11516" width="8.88671875"/>
    <col min="11517" max="11523" width="16.6640625" customWidth="1"/>
    <col min="11524" max="11772" width="8.88671875"/>
    <col min="11773" max="11779" width="16.6640625" customWidth="1"/>
    <col min="11780" max="12028" width="8.88671875"/>
    <col min="12029" max="12035" width="16.6640625" customWidth="1"/>
    <col min="12036" max="12284" width="8.88671875"/>
    <col min="12285" max="12291" width="16.6640625" customWidth="1"/>
    <col min="12292" max="12540" width="8.88671875"/>
    <col min="12541" max="12547" width="16.6640625" customWidth="1"/>
    <col min="12548" max="12796" width="8.88671875"/>
    <col min="12797" max="12803" width="16.6640625" customWidth="1"/>
    <col min="12804" max="13052" width="8.88671875"/>
    <col min="13053" max="13059" width="16.6640625" customWidth="1"/>
    <col min="13060" max="13308" width="8.88671875"/>
    <col min="13309" max="13315" width="16.6640625" customWidth="1"/>
    <col min="13316" max="13564" width="8.88671875"/>
    <col min="13565" max="13571" width="16.6640625" customWidth="1"/>
    <col min="13572" max="13820" width="8.88671875"/>
    <col min="13821" max="13827" width="16.6640625" customWidth="1"/>
    <col min="13828" max="14076" width="8.88671875"/>
    <col min="14077" max="14083" width="16.6640625" customWidth="1"/>
    <col min="14084" max="14332" width="8.88671875"/>
    <col min="14333" max="14339" width="16.6640625" customWidth="1"/>
    <col min="14340" max="14588" width="8.88671875"/>
    <col min="14589" max="14595" width="16.6640625" customWidth="1"/>
    <col min="14596" max="14844" width="8.88671875"/>
    <col min="14845" max="14851" width="16.6640625" customWidth="1"/>
    <col min="14852" max="15100" width="8.88671875"/>
    <col min="15101" max="15107" width="16.6640625" customWidth="1"/>
    <col min="15108" max="15356" width="8.88671875"/>
    <col min="15357" max="15363" width="16.6640625" customWidth="1"/>
    <col min="15364" max="15612" width="8.88671875"/>
    <col min="15613" max="15619" width="16.6640625" customWidth="1"/>
    <col min="15620" max="15868" width="8.88671875"/>
    <col min="15869" max="15875" width="16.6640625" customWidth="1"/>
    <col min="15876" max="16124" width="8.88671875"/>
    <col min="16125" max="16131" width="16.6640625" customWidth="1"/>
    <col min="16132" max="16374" width="8.88671875"/>
    <col min="16375" max="16384" width="8.88671875" customWidth="1"/>
  </cols>
  <sheetData>
    <row r="1" spans="1:10" ht="23.1" customHeight="1">
      <c r="A1" s="207" t="s">
        <v>4</v>
      </c>
      <c r="B1" s="208" t="s">
        <v>354</v>
      </c>
      <c r="C1" s="209" t="s">
        <v>355</v>
      </c>
      <c r="D1" s="210" t="s">
        <v>352</v>
      </c>
      <c r="E1" s="210" t="s">
        <v>352</v>
      </c>
      <c r="F1" s="210" t="s">
        <v>352</v>
      </c>
      <c r="G1" s="211"/>
      <c r="H1" s="211" t="s">
        <v>353</v>
      </c>
      <c r="I1" s="211" t="s">
        <v>353</v>
      </c>
      <c r="J1" s="22"/>
    </row>
    <row r="2" spans="1:10" ht="23.1" customHeight="1">
      <c r="A2" s="95" t="s">
        <v>25</v>
      </c>
      <c r="B2" s="95" t="s">
        <v>191</v>
      </c>
      <c r="C2" s="95" t="s">
        <v>175</v>
      </c>
      <c r="D2" s="95" t="s">
        <v>190</v>
      </c>
      <c r="E2" s="95" t="s">
        <v>179</v>
      </c>
      <c r="F2" s="95" t="s">
        <v>313</v>
      </c>
      <c r="G2" s="98" t="s">
        <v>350</v>
      </c>
      <c r="H2" s="95" t="s">
        <v>57</v>
      </c>
      <c r="I2" s="95" t="s">
        <v>56</v>
      </c>
      <c r="J2" s="95" t="s">
        <v>31</v>
      </c>
    </row>
    <row r="3" spans="1:10" ht="23.1" customHeight="1">
      <c r="A3" s="95" t="s">
        <v>171</v>
      </c>
      <c r="B3" s="96">
        <f>세입!L8</f>
        <v>92220480</v>
      </c>
      <c r="C3" s="96"/>
      <c r="D3" s="96"/>
      <c r="E3" s="96"/>
      <c r="F3" s="96"/>
      <c r="G3" s="96"/>
      <c r="H3" s="96"/>
      <c r="I3" s="96"/>
      <c r="J3" s="97">
        <f>SUM(B3:I3)</f>
        <v>92220480</v>
      </c>
    </row>
    <row r="4" spans="1:10" ht="23.1" customHeight="1">
      <c r="A4" s="95" t="s">
        <v>172</v>
      </c>
      <c r="B4" s="96"/>
      <c r="C4" s="96">
        <f>세입!L16</f>
        <v>53244000</v>
      </c>
      <c r="D4" s="96"/>
      <c r="E4" s="96"/>
      <c r="F4" s="96"/>
      <c r="G4" s="96"/>
      <c r="H4" s="96"/>
      <c r="I4" s="96"/>
      <c r="J4" s="97">
        <f t="shared" ref="J4:J22" si="0">SUM(B4:I4)</f>
        <v>53244000</v>
      </c>
    </row>
    <row r="5" spans="1:10" ht="23.1" customHeight="1">
      <c r="A5" s="95" t="s">
        <v>173</v>
      </c>
      <c r="B5" s="96">
        <f>세입!L21</f>
        <v>0</v>
      </c>
      <c r="C5" s="96"/>
      <c r="D5" s="96"/>
      <c r="E5" s="96"/>
      <c r="F5" s="96"/>
      <c r="G5" s="96"/>
      <c r="H5" s="96"/>
      <c r="I5" s="96"/>
      <c r="J5" s="97">
        <f t="shared" si="0"/>
        <v>0</v>
      </c>
    </row>
    <row r="6" spans="1:10" ht="23.1" customHeight="1">
      <c r="A6" s="95" t="s">
        <v>174</v>
      </c>
      <c r="B6" s="96">
        <f>세입!L25</f>
        <v>0</v>
      </c>
      <c r="C6" s="96"/>
      <c r="D6" s="96"/>
      <c r="E6" s="96"/>
      <c r="F6" s="96"/>
      <c r="G6" s="96"/>
      <c r="H6" s="96"/>
      <c r="I6" s="96"/>
      <c r="J6" s="97">
        <f t="shared" si="0"/>
        <v>0</v>
      </c>
    </row>
    <row r="7" spans="1:10" ht="23.1" customHeight="1">
      <c r="A7" s="95" t="s">
        <v>177</v>
      </c>
      <c r="B7" s="96">
        <f>세입!L29</f>
        <v>6000000</v>
      </c>
      <c r="C7" s="96"/>
      <c r="D7" s="96"/>
      <c r="E7" s="96"/>
      <c r="F7" s="96"/>
      <c r="G7" s="96"/>
      <c r="H7" s="96"/>
      <c r="I7" s="96"/>
      <c r="J7" s="97">
        <f t="shared" si="0"/>
        <v>6000000</v>
      </c>
    </row>
    <row r="8" spans="1:10" ht="23.1" customHeight="1">
      <c r="A8" s="95" t="s">
        <v>176</v>
      </c>
      <c r="B8" s="96">
        <f>세입!L38</f>
        <v>6000000</v>
      </c>
      <c r="C8" s="96">
        <f>세입!L41</f>
        <v>0</v>
      </c>
      <c r="D8" s="96"/>
      <c r="E8" s="96"/>
      <c r="F8" s="96"/>
      <c r="G8" s="96"/>
      <c r="H8" s="96"/>
      <c r="I8" s="96"/>
      <c r="J8" s="97">
        <f t="shared" si="0"/>
        <v>6000000</v>
      </c>
    </row>
    <row r="9" spans="1:10" ht="23.1" customHeight="1">
      <c r="A9" s="95" t="s">
        <v>81</v>
      </c>
      <c r="B9" s="96"/>
      <c r="C9" s="96"/>
      <c r="D9" s="96">
        <f>세입!L47</f>
        <v>12600000</v>
      </c>
      <c r="E9" s="96">
        <f>세입!L50</f>
        <v>39480000</v>
      </c>
      <c r="F9" s="96">
        <f>세입!L53</f>
        <v>0</v>
      </c>
      <c r="G9" s="96"/>
      <c r="H9" s="96"/>
      <c r="I9" s="96"/>
      <c r="J9" s="97">
        <f t="shared" si="0"/>
        <v>52080000</v>
      </c>
    </row>
    <row r="10" spans="1:10" ht="23.1" customHeight="1">
      <c r="A10" s="95" t="s">
        <v>349</v>
      </c>
      <c r="B10" s="96"/>
      <c r="C10" s="96"/>
      <c r="D10" s="96"/>
      <c r="E10" s="96"/>
      <c r="F10" s="96"/>
      <c r="G10" s="96"/>
      <c r="H10" s="96">
        <f>세입!L62</f>
        <v>0</v>
      </c>
      <c r="I10" s="96">
        <f>세입!L66</f>
        <v>1200000</v>
      </c>
      <c r="J10" s="97">
        <f t="shared" si="0"/>
        <v>1200000</v>
      </c>
    </row>
    <row r="11" spans="1:10" ht="23.1" customHeight="1">
      <c r="A11" s="95" t="s">
        <v>180</v>
      </c>
      <c r="B11" s="96">
        <f>세입!L76</f>
        <v>768391920</v>
      </c>
      <c r="C11" s="96"/>
      <c r="D11" s="96"/>
      <c r="E11" s="96"/>
      <c r="F11" s="96"/>
      <c r="G11" s="96"/>
      <c r="H11" s="96"/>
      <c r="I11" s="96"/>
      <c r="J11" s="97">
        <f t="shared" si="0"/>
        <v>768391920</v>
      </c>
    </row>
    <row r="12" spans="1:10" ht="23.1" customHeight="1">
      <c r="A12" s="95" t="s">
        <v>183</v>
      </c>
      <c r="B12" s="96">
        <f>세입!L84</f>
        <v>108000000</v>
      </c>
      <c r="C12" s="96"/>
      <c r="D12" s="96"/>
      <c r="E12" s="96"/>
      <c r="F12" s="96"/>
      <c r="G12" s="96"/>
      <c r="H12" s="96"/>
      <c r="I12" s="96"/>
      <c r="J12" s="97">
        <f t="shared" si="0"/>
        <v>108000000</v>
      </c>
    </row>
    <row r="13" spans="1:10" ht="23.1" customHeight="1">
      <c r="A13" s="95" t="s">
        <v>184</v>
      </c>
      <c r="B13" s="96"/>
      <c r="C13" s="96"/>
      <c r="D13" s="96"/>
      <c r="E13" s="96"/>
      <c r="F13" s="96"/>
      <c r="G13" s="96">
        <f>세입!L95</f>
        <v>0</v>
      </c>
      <c r="H13" s="96"/>
      <c r="I13" s="96"/>
      <c r="J13" s="97">
        <f t="shared" si="0"/>
        <v>0</v>
      </c>
    </row>
    <row r="14" spans="1:10" ht="23.1" customHeight="1">
      <c r="A14" s="95" t="s">
        <v>185</v>
      </c>
      <c r="B14" s="96"/>
      <c r="C14" s="96"/>
      <c r="D14" s="96"/>
      <c r="E14" s="96"/>
      <c r="F14" s="96"/>
      <c r="G14" s="96">
        <f>세입!L99</f>
        <v>0</v>
      </c>
      <c r="H14" s="96"/>
      <c r="I14" s="96"/>
      <c r="J14" s="97">
        <f t="shared" si="0"/>
        <v>0</v>
      </c>
    </row>
    <row r="15" spans="1:10" ht="23.1" customHeight="1">
      <c r="A15" s="95" t="s">
        <v>98</v>
      </c>
      <c r="B15" s="96"/>
      <c r="C15" s="96"/>
      <c r="D15" s="96"/>
      <c r="E15" s="96"/>
      <c r="F15" s="96"/>
      <c r="G15" s="96"/>
      <c r="H15" s="96"/>
      <c r="I15" s="96"/>
      <c r="J15" s="97">
        <f t="shared" si="0"/>
        <v>0</v>
      </c>
    </row>
    <row r="16" spans="1:10" ht="23.1" customHeight="1">
      <c r="A16" s="95" t="s">
        <v>100</v>
      </c>
      <c r="B16" s="96"/>
      <c r="C16" s="96"/>
      <c r="D16" s="96"/>
      <c r="E16" s="96"/>
      <c r="F16" s="96"/>
      <c r="G16" s="96"/>
      <c r="H16" s="96"/>
      <c r="I16" s="96"/>
      <c r="J16" s="97">
        <f t="shared" si="0"/>
        <v>0</v>
      </c>
    </row>
    <row r="17" spans="1:10" ht="23.1" customHeight="1">
      <c r="A17" s="95" t="s">
        <v>65</v>
      </c>
      <c r="B17" s="96">
        <f>세입!L122</f>
        <v>39570000</v>
      </c>
      <c r="C17" s="96">
        <f>세입!L125</f>
        <v>40000000</v>
      </c>
      <c r="D17" s="96"/>
      <c r="E17" s="96">
        <f>세입!L133</f>
        <v>0</v>
      </c>
      <c r="F17" s="96"/>
      <c r="G17" s="96"/>
      <c r="H17" s="96"/>
      <c r="I17" s="96"/>
      <c r="J17" s="97">
        <f t="shared" si="0"/>
        <v>79570000</v>
      </c>
    </row>
    <row r="18" spans="1:10" ht="23.1" customHeight="1">
      <c r="A18" s="98" t="s">
        <v>49</v>
      </c>
      <c r="B18" s="96"/>
      <c r="C18" s="96"/>
      <c r="D18" s="96"/>
      <c r="E18" s="96"/>
      <c r="F18" s="96"/>
      <c r="G18" s="96"/>
      <c r="H18" s="96">
        <f>세입!L137</f>
        <v>0</v>
      </c>
      <c r="I18" s="96">
        <f>세입!L140</f>
        <v>0</v>
      </c>
      <c r="J18" s="97">
        <f t="shared" si="0"/>
        <v>0</v>
      </c>
    </row>
    <row r="19" spans="1:10" ht="23.1" customHeight="1">
      <c r="A19" s="98" t="s">
        <v>71</v>
      </c>
      <c r="B19" s="96"/>
      <c r="C19" s="96"/>
      <c r="D19" s="96"/>
      <c r="E19" s="96"/>
      <c r="F19" s="96"/>
      <c r="G19" s="96">
        <f>세입!L149</f>
        <v>24000000</v>
      </c>
      <c r="H19" s="96"/>
      <c r="I19" s="96"/>
      <c r="J19" s="97">
        <f t="shared" si="0"/>
        <v>24000000</v>
      </c>
    </row>
    <row r="20" spans="1:10" ht="23.1" customHeight="1">
      <c r="A20" s="98" t="s">
        <v>44</v>
      </c>
      <c r="B20" s="96">
        <f>세입!L155</f>
        <v>53600</v>
      </c>
      <c r="C20" s="96"/>
      <c r="D20" s="96"/>
      <c r="E20" s="96">
        <f>세입!L153</f>
        <v>0</v>
      </c>
      <c r="F20" s="96"/>
      <c r="G20" s="96">
        <f>세입!L157</f>
        <v>0</v>
      </c>
      <c r="H20" s="96"/>
      <c r="I20" s="96">
        <f>세입!L159</f>
        <v>0</v>
      </c>
      <c r="J20" s="97">
        <f t="shared" si="0"/>
        <v>53600</v>
      </c>
    </row>
    <row r="21" spans="1:10" ht="23.1" customHeight="1">
      <c r="A21" s="98" t="s">
        <v>188</v>
      </c>
      <c r="B21" s="96"/>
      <c r="C21" s="96"/>
      <c r="D21" s="96"/>
      <c r="E21" s="96"/>
      <c r="F21" s="96"/>
      <c r="G21" s="96">
        <f>세입!L162</f>
        <v>2400000</v>
      </c>
      <c r="H21" s="96"/>
      <c r="I21" s="96"/>
      <c r="J21" s="97">
        <f t="shared" si="0"/>
        <v>2400000</v>
      </c>
    </row>
    <row r="22" spans="1:10" ht="23.1" customHeight="1">
      <c r="A22" s="95" t="s">
        <v>59</v>
      </c>
      <c r="B22" s="96"/>
      <c r="C22" s="96"/>
      <c r="D22" s="96"/>
      <c r="E22" s="96"/>
      <c r="F22" s="96"/>
      <c r="G22" s="96">
        <f>세입!L166</f>
        <v>14530000</v>
      </c>
      <c r="H22" s="96"/>
      <c r="I22" s="96"/>
      <c r="J22" s="97">
        <f t="shared" si="0"/>
        <v>14530000</v>
      </c>
    </row>
    <row r="23" spans="1:10" ht="23.1" customHeight="1">
      <c r="A23" s="99" t="s">
        <v>31</v>
      </c>
      <c r="B23" s="97">
        <f t="shared" ref="B23:J23" si="1">SUM(B3:B22)</f>
        <v>1020236000</v>
      </c>
      <c r="C23" s="97">
        <f t="shared" si="1"/>
        <v>93244000</v>
      </c>
      <c r="D23" s="97">
        <f t="shared" si="1"/>
        <v>12600000</v>
      </c>
      <c r="E23" s="97">
        <f t="shared" si="1"/>
        <v>39480000</v>
      </c>
      <c r="F23" s="97">
        <f t="shared" si="1"/>
        <v>0</v>
      </c>
      <c r="G23" s="97">
        <f t="shared" si="1"/>
        <v>40930000</v>
      </c>
      <c r="H23" s="97">
        <f t="shared" si="1"/>
        <v>0</v>
      </c>
      <c r="I23" s="97">
        <f t="shared" si="1"/>
        <v>1200000</v>
      </c>
      <c r="J23" s="97">
        <f t="shared" si="1"/>
        <v>1207690000</v>
      </c>
    </row>
    <row r="24" spans="1:10" ht="23.1" customHeight="1">
      <c r="A24" s="324" t="s">
        <v>5</v>
      </c>
      <c r="B24" s="324"/>
      <c r="C24" s="100"/>
      <c r="D24" s="100"/>
      <c r="E24" s="100"/>
      <c r="F24" s="100"/>
      <c r="G24" s="40"/>
      <c r="H24" s="40"/>
      <c r="I24" s="40"/>
      <c r="J24" s="40"/>
    </row>
    <row r="25" spans="1:10" ht="23.1" customHeight="1">
      <c r="A25" s="95" t="s">
        <v>25</v>
      </c>
      <c r="B25" s="95" t="s">
        <v>193</v>
      </c>
      <c r="C25" s="95" t="s">
        <v>175</v>
      </c>
      <c r="D25" s="95" t="s">
        <v>178</v>
      </c>
      <c r="E25" s="95" t="s">
        <v>179</v>
      </c>
      <c r="F25" s="95" t="s">
        <v>314</v>
      </c>
      <c r="G25" s="95" t="s">
        <v>35</v>
      </c>
      <c r="H25" s="95" t="s">
        <v>57</v>
      </c>
      <c r="I25" s="95" t="s">
        <v>56</v>
      </c>
      <c r="J25" s="95" t="s">
        <v>31</v>
      </c>
    </row>
    <row r="26" spans="1:10" ht="23.1" customHeight="1">
      <c r="A26" s="95" t="s">
        <v>21</v>
      </c>
      <c r="B26" s="96">
        <f>세출!L8</f>
        <v>652200000</v>
      </c>
      <c r="C26" s="96"/>
      <c r="D26" s="96"/>
      <c r="E26" s="96"/>
      <c r="F26" s="96"/>
      <c r="G26" s="96"/>
      <c r="H26" s="96"/>
      <c r="I26" s="96"/>
      <c r="J26" s="97">
        <f>SUM(B26:I26)</f>
        <v>652200000</v>
      </c>
    </row>
    <row r="27" spans="1:10" ht="23.1" customHeight="1">
      <c r="A27" s="95" t="s">
        <v>13</v>
      </c>
      <c r="B27" s="96">
        <f>세출!L16</f>
        <v>0</v>
      </c>
      <c r="C27" s="96"/>
      <c r="D27" s="96">
        <f>세출!L21</f>
        <v>22380000</v>
      </c>
      <c r="E27" s="96"/>
      <c r="F27" s="96"/>
      <c r="G27" s="96"/>
      <c r="H27" s="96"/>
      <c r="I27" s="96"/>
      <c r="J27" s="97">
        <f t="shared" ref="J27:J37" si="2">SUM(B27:I27)</f>
        <v>22380000</v>
      </c>
    </row>
    <row r="28" spans="1:10" ht="23.1" customHeight="1">
      <c r="A28" s="95" t="s">
        <v>80</v>
      </c>
      <c r="B28" s="96">
        <f>세출!L25</f>
        <v>0</v>
      </c>
      <c r="C28" s="96"/>
      <c r="D28" s="96"/>
      <c r="E28" s="96"/>
      <c r="F28" s="96"/>
      <c r="G28" s="96">
        <f>세출!L28</f>
        <v>0</v>
      </c>
      <c r="H28" s="96"/>
      <c r="I28" s="96"/>
      <c r="J28" s="97">
        <f>SUM(B28:I28)</f>
        <v>0</v>
      </c>
    </row>
    <row r="29" spans="1:10" ht="23.1" customHeight="1">
      <c r="A29" s="98" t="s">
        <v>46</v>
      </c>
      <c r="B29" s="96">
        <f>세출!L35</f>
        <v>48849972</v>
      </c>
      <c r="C29" s="96"/>
      <c r="D29" s="96"/>
      <c r="E29" s="96"/>
      <c r="F29" s="96"/>
      <c r="G29" s="96">
        <f>세출!L39</f>
        <v>0</v>
      </c>
      <c r="H29" s="96"/>
      <c r="I29" s="96"/>
      <c r="J29" s="97">
        <f>SUM(B29:I29)</f>
        <v>48849972</v>
      </c>
    </row>
    <row r="30" spans="1:10" ht="23.1" customHeight="1">
      <c r="A30" s="95" t="s">
        <v>51</v>
      </c>
      <c r="B30" s="96">
        <f>세출!L43</f>
        <v>70765200</v>
      </c>
      <c r="C30" s="96"/>
      <c r="D30" s="96"/>
      <c r="E30" s="96"/>
      <c r="F30" s="96"/>
      <c r="G30" s="96">
        <f>세출!L50</f>
        <v>0</v>
      </c>
      <c r="H30" s="96"/>
      <c r="I30" s="96"/>
      <c r="J30" s="97">
        <f>SUM(B30:I30)</f>
        <v>70765200</v>
      </c>
    </row>
    <row r="31" spans="1:10" ht="23.1" customHeight="1">
      <c r="A31" s="95" t="s">
        <v>104</v>
      </c>
      <c r="B31" s="96">
        <f>세출!L61</f>
        <v>0</v>
      </c>
      <c r="C31" s="96"/>
      <c r="D31" s="96"/>
      <c r="E31" s="96"/>
      <c r="F31" s="96"/>
      <c r="G31" s="96">
        <f>세출!L64</f>
        <v>0</v>
      </c>
      <c r="H31" s="96">
        <f>세출!L67</f>
        <v>0</v>
      </c>
      <c r="I31" s="96"/>
      <c r="J31" s="97">
        <f t="shared" si="2"/>
        <v>0</v>
      </c>
    </row>
    <row r="32" spans="1:10" ht="23.1" customHeight="1">
      <c r="A32" s="95" t="s">
        <v>64</v>
      </c>
      <c r="B32" s="96">
        <f>세출!L71</f>
        <v>7500000</v>
      </c>
      <c r="C32" s="96"/>
      <c r="D32" s="96"/>
      <c r="E32" s="96"/>
      <c r="F32" s="96"/>
      <c r="G32" s="96"/>
      <c r="H32" s="96"/>
      <c r="I32" s="96"/>
      <c r="J32" s="97">
        <f>SUM(B32:I32)</f>
        <v>7500000</v>
      </c>
    </row>
    <row r="33" spans="1:10" ht="23.1" customHeight="1">
      <c r="A33" s="95" t="s">
        <v>30</v>
      </c>
      <c r="B33" s="96">
        <f>세출!L77</f>
        <v>0</v>
      </c>
      <c r="C33" s="96"/>
      <c r="D33" s="96"/>
      <c r="E33" s="96"/>
      <c r="F33" s="96"/>
      <c r="G33" s="96">
        <f>세출!L80</f>
        <v>0</v>
      </c>
      <c r="H33" s="96">
        <f>세출!L83</f>
        <v>0</v>
      </c>
      <c r="I33" s="96">
        <f>세출!L86</f>
        <v>0</v>
      </c>
      <c r="J33" s="97">
        <f t="shared" si="2"/>
        <v>0</v>
      </c>
    </row>
    <row r="34" spans="1:10" ht="23.1" customHeight="1">
      <c r="A34" s="95" t="s">
        <v>38</v>
      </c>
      <c r="B34" s="96">
        <f>세출!L94</f>
        <v>0</v>
      </c>
      <c r="C34" s="96"/>
      <c r="D34" s="96"/>
      <c r="E34" s="96"/>
      <c r="F34" s="96"/>
      <c r="G34" s="96">
        <f>세출!L97</f>
        <v>0</v>
      </c>
      <c r="H34" s="96">
        <f>세출!L100</f>
        <v>0</v>
      </c>
      <c r="I34" s="96">
        <f>세출!L103</f>
        <v>0</v>
      </c>
      <c r="J34" s="97">
        <f t="shared" si="2"/>
        <v>0</v>
      </c>
    </row>
    <row r="35" spans="1:10" ht="23.1" customHeight="1">
      <c r="A35" s="95" t="s">
        <v>60</v>
      </c>
      <c r="B35" s="96">
        <f>세출!L107</f>
        <v>38650000</v>
      </c>
      <c r="C35" s="96"/>
      <c r="D35" s="96"/>
      <c r="E35" s="96"/>
      <c r="F35" s="96"/>
      <c r="G35" s="96">
        <f>세출!L124</f>
        <v>0</v>
      </c>
      <c r="H35" s="96">
        <f>세출!L127</f>
        <v>0</v>
      </c>
      <c r="I35" s="96">
        <f>세출!L130</f>
        <v>0</v>
      </c>
      <c r="J35" s="97">
        <f t="shared" si="2"/>
        <v>38650000</v>
      </c>
    </row>
    <row r="36" spans="1:10" ht="23.1" customHeight="1">
      <c r="A36" s="98" t="s">
        <v>198</v>
      </c>
      <c r="B36" s="96">
        <f>세출!L137</f>
        <v>66000000</v>
      </c>
      <c r="C36" s="96"/>
      <c r="D36" s="96"/>
      <c r="E36" s="96"/>
      <c r="F36" s="96"/>
      <c r="G36" s="96">
        <f>세출!L152</f>
        <v>0</v>
      </c>
      <c r="H36" s="96">
        <f>세출!L155</f>
        <v>0</v>
      </c>
      <c r="I36" s="96">
        <f>세출!L158</f>
        <v>0</v>
      </c>
      <c r="J36" s="97">
        <f t="shared" si="2"/>
        <v>66000000</v>
      </c>
    </row>
    <row r="37" spans="1:10" ht="23.1" customHeight="1">
      <c r="A37" s="95" t="s">
        <v>27</v>
      </c>
      <c r="B37" s="96">
        <f>세출!L162</f>
        <v>7500000</v>
      </c>
      <c r="C37" s="96"/>
      <c r="D37" s="96"/>
      <c r="E37" s="96"/>
      <c r="F37" s="96"/>
      <c r="G37" s="96">
        <f>세출!L167</f>
        <v>0</v>
      </c>
      <c r="H37" s="96">
        <f>세출!L170</f>
        <v>0</v>
      </c>
      <c r="I37" s="96">
        <f>세출!L173</f>
        <v>0</v>
      </c>
      <c r="J37" s="97">
        <f t="shared" si="2"/>
        <v>7500000</v>
      </c>
    </row>
    <row r="38" spans="1:10" ht="23.1" customHeight="1">
      <c r="A38" s="95" t="s">
        <v>273</v>
      </c>
      <c r="B38" s="96">
        <f>세출!L181</f>
        <v>0</v>
      </c>
      <c r="C38" s="96"/>
      <c r="D38" s="96"/>
      <c r="E38" s="96"/>
      <c r="F38" s="96"/>
      <c r="G38" s="96">
        <f>세출!L185</f>
        <v>0</v>
      </c>
      <c r="H38" s="96">
        <f>세출!L188</f>
        <v>0</v>
      </c>
      <c r="I38" s="96">
        <f>세출!L191</f>
        <v>0</v>
      </c>
      <c r="J38" s="97">
        <f t="shared" ref="J38" si="3">SUM(B38:I38)</f>
        <v>0</v>
      </c>
    </row>
    <row r="39" spans="1:10" ht="23.1" customHeight="1">
      <c r="A39" s="95" t="s">
        <v>76</v>
      </c>
      <c r="B39" s="96">
        <f>세출!L196</f>
        <v>8500000</v>
      </c>
      <c r="C39" s="96"/>
      <c r="D39" s="96"/>
      <c r="E39" s="96"/>
      <c r="F39" s="96"/>
      <c r="G39" s="96">
        <f>세출!L202</f>
        <v>0</v>
      </c>
      <c r="H39" s="96">
        <f>세출!L205</f>
        <v>0</v>
      </c>
      <c r="I39" s="96">
        <f>세출!L208</f>
        <v>0</v>
      </c>
      <c r="J39" s="97">
        <f t="shared" ref="J39:J45" si="4">SUM(B39:I39)</f>
        <v>8500000</v>
      </c>
    </row>
    <row r="40" spans="1:10" ht="23.1" customHeight="1">
      <c r="A40" s="95" t="s">
        <v>9</v>
      </c>
      <c r="B40" s="96">
        <f>세출!L221</f>
        <v>0</v>
      </c>
      <c r="C40" s="96"/>
      <c r="D40" s="96"/>
      <c r="E40" s="96"/>
      <c r="F40" s="96">
        <f>세출!L218</f>
        <v>18000000</v>
      </c>
      <c r="G40" s="96">
        <f>세출!L224</f>
        <v>0</v>
      </c>
      <c r="H40" s="96">
        <f>세출!L227</f>
        <v>0</v>
      </c>
      <c r="I40" s="96">
        <f>세출!L230</f>
        <v>0</v>
      </c>
      <c r="J40" s="97">
        <f t="shared" si="4"/>
        <v>18000000</v>
      </c>
    </row>
    <row r="41" spans="1:10" ht="23.1" customHeight="1">
      <c r="A41" s="95" t="s">
        <v>67</v>
      </c>
      <c r="B41" s="96">
        <f>세출!L237</f>
        <v>38400000</v>
      </c>
      <c r="C41" s="96"/>
      <c r="D41" s="96"/>
      <c r="E41" s="96"/>
      <c r="F41" s="96"/>
      <c r="G41" s="96">
        <f>세출!L240</f>
        <v>0</v>
      </c>
      <c r="H41" s="96">
        <f>세출!L243</f>
        <v>0</v>
      </c>
      <c r="I41" s="96">
        <f>세출!L246</f>
        <v>0</v>
      </c>
      <c r="J41" s="97">
        <f t="shared" si="4"/>
        <v>38400000</v>
      </c>
    </row>
    <row r="42" spans="1:10" ht="23.1" customHeight="1">
      <c r="A42" s="95" t="s">
        <v>52</v>
      </c>
      <c r="B42" s="96">
        <f>세출!L250</f>
        <v>14000000</v>
      </c>
      <c r="C42" s="96"/>
      <c r="D42" s="96"/>
      <c r="E42" s="96"/>
      <c r="F42" s="96"/>
      <c r="G42" s="96">
        <f>세출!L255</f>
        <v>0</v>
      </c>
      <c r="H42" s="96">
        <f>세출!L261</f>
        <v>0</v>
      </c>
      <c r="I42" s="96">
        <f>세출!L264</f>
        <v>0</v>
      </c>
      <c r="J42" s="97">
        <f t="shared" si="4"/>
        <v>14000000</v>
      </c>
    </row>
    <row r="43" spans="1:10" ht="23.1" customHeight="1">
      <c r="A43" s="95" t="s">
        <v>94</v>
      </c>
      <c r="B43" s="96"/>
      <c r="C43" s="96">
        <f>세출!L279</f>
        <v>53244000</v>
      </c>
      <c r="D43" s="96"/>
      <c r="E43" s="96">
        <f>세출!L273</f>
        <v>40000000</v>
      </c>
      <c r="F43" s="96"/>
      <c r="G43" s="96">
        <f>세출!L276</f>
        <v>0</v>
      </c>
      <c r="H43" s="96">
        <f>세출!L282</f>
        <v>0</v>
      </c>
      <c r="I43" s="96">
        <f>세출!L285</f>
        <v>0</v>
      </c>
      <c r="J43" s="97">
        <f t="shared" si="4"/>
        <v>93244000</v>
      </c>
    </row>
    <row r="44" spans="1:10" ht="23.1" customHeight="1">
      <c r="A44" s="95" t="s">
        <v>93</v>
      </c>
      <c r="B44" s="96">
        <f>세출!L289</f>
        <v>15000000</v>
      </c>
      <c r="C44" s="96"/>
      <c r="D44" s="96"/>
      <c r="E44" s="96"/>
      <c r="F44" s="96"/>
      <c r="G44" s="96">
        <f>세출!L297</f>
        <v>0</v>
      </c>
      <c r="H44" s="96">
        <f>세출!L300</f>
        <v>0</v>
      </c>
      <c r="I44" s="96">
        <f>세출!L303</f>
        <v>0</v>
      </c>
      <c r="J44" s="97">
        <f t="shared" si="4"/>
        <v>15000000</v>
      </c>
    </row>
    <row r="45" spans="1:10" ht="23.1" customHeight="1">
      <c r="A45" s="95" t="s">
        <v>117</v>
      </c>
      <c r="B45" s="96">
        <f>세출!L310</f>
        <v>6000000</v>
      </c>
      <c r="C45" s="96"/>
      <c r="D45" s="96"/>
      <c r="E45" s="96"/>
      <c r="F45" s="96"/>
      <c r="G45" s="96">
        <f>세출!L313</f>
        <v>0</v>
      </c>
      <c r="H45" s="96">
        <f>세출!L316</f>
        <v>0</v>
      </c>
      <c r="I45" s="96">
        <f>세출!L319</f>
        <v>0</v>
      </c>
      <c r="J45" s="97">
        <f t="shared" si="4"/>
        <v>6000000</v>
      </c>
    </row>
    <row r="46" spans="1:10" ht="23.1" customHeight="1">
      <c r="A46" s="95" t="s">
        <v>206</v>
      </c>
      <c r="B46" s="96">
        <f>세출!L324</f>
        <v>0</v>
      </c>
      <c r="C46" s="96"/>
      <c r="D46" s="96"/>
      <c r="E46" s="96"/>
      <c r="F46" s="96"/>
      <c r="G46" s="96">
        <f>세출!L327</f>
        <v>0</v>
      </c>
      <c r="H46" s="96">
        <f>세출!L330</f>
        <v>0</v>
      </c>
      <c r="I46" s="96">
        <f>세출!L333</f>
        <v>0</v>
      </c>
      <c r="J46" s="97">
        <f t="shared" ref="J46:J48" si="5">SUM(B46:I46)</f>
        <v>0</v>
      </c>
    </row>
    <row r="47" spans="1:10" ht="23.1" customHeight="1">
      <c r="A47" s="95" t="s">
        <v>207</v>
      </c>
      <c r="B47" s="96">
        <f>세출!L341</f>
        <v>14000000</v>
      </c>
      <c r="C47" s="96"/>
      <c r="D47" s="96"/>
      <c r="E47" s="96"/>
      <c r="F47" s="96"/>
      <c r="G47" s="96">
        <f>세출!L351</f>
        <v>0</v>
      </c>
      <c r="H47" s="96">
        <f>세출!L361</f>
        <v>0</v>
      </c>
      <c r="I47" s="96"/>
      <c r="J47" s="97">
        <f>SUM(B47:I47)</f>
        <v>14000000</v>
      </c>
    </row>
    <row r="48" spans="1:10" ht="23.1" customHeight="1">
      <c r="A48" s="185" t="s">
        <v>219</v>
      </c>
      <c r="B48" s="96">
        <f>세출!L375</f>
        <v>0</v>
      </c>
      <c r="C48" s="159"/>
      <c r="D48" s="96"/>
      <c r="E48" s="96"/>
      <c r="F48" s="96"/>
      <c r="G48" s="96">
        <f>세출!L378</f>
        <v>0</v>
      </c>
      <c r="H48" s="96">
        <f>세출!L381</f>
        <v>0</v>
      </c>
      <c r="I48" s="96">
        <f>세출!L384</f>
        <v>0</v>
      </c>
      <c r="J48" s="97">
        <f t="shared" si="5"/>
        <v>0</v>
      </c>
    </row>
    <row r="49" spans="1:12" ht="23.1" customHeight="1">
      <c r="A49" s="185" t="s">
        <v>220</v>
      </c>
      <c r="B49" s="96">
        <f>세출!L388</f>
        <v>0</v>
      </c>
      <c r="C49" s="96"/>
      <c r="D49" s="96"/>
      <c r="E49" s="96"/>
      <c r="F49" s="96"/>
      <c r="G49" s="96">
        <f>세출!L391</f>
        <v>0</v>
      </c>
      <c r="H49" s="96">
        <f>세출!L394</f>
        <v>0</v>
      </c>
      <c r="I49" s="96">
        <f>세출!L397</f>
        <v>0</v>
      </c>
      <c r="J49" s="97">
        <f t="shared" ref="J49:J59" si="6">SUM(B49:I49)</f>
        <v>0</v>
      </c>
    </row>
    <row r="50" spans="1:12" ht="23.1" customHeight="1">
      <c r="A50" s="185" t="s">
        <v>221</v>
      </c>
      <c r="B50" s="96">
        <f>세출!L406</f>
        <v>0</v>
      </c>
      <c r="C50" s="96"/>
      <c r="D50" s="96"/>
      <c r="E50" s="96"/>
      <c r="F50" s="96"/>
      <c r="G50" s="96">
        <f>세출!L409</f>
        <v>0</v>
      </c>
      <c r="H50" s="96"/>
      <c r="I50" s="96"/>
      <c r="J50" s="97">
        <f t="shared" si="6"/>
        <v>0</v>
      </c>
    </row>
    <row r="51" spans="1:12" ht="23.1" customHeight="1">
      <c r="A51" s="185" t="s">
        <v>222</v>
      </c>
      <c r="B51" s="96">
        <f>세출!L413</f>
        <v>0</v>
      </c>
      <c r="C51" s="96"/>
      <c r="D51" s="96"/>
      <c r="E51" s="96"/>
      <c r="F51" s="96"/>
      <c r="G51" s="96">
        <f>세출!L416</f>
        <v>6000000</v>
      </c>
      <c r="H51" s="96"/>
      <c r="I51" s="96"/>
      <c r="J51" s="97">
        <f t="shared" si="6"/>
        <v>6000000</v>
      </c>
    </row>
    <row r="52" spans="1:12" ht="23.1" customHeight="1">
      <c r="A52" s="185" t="s">
        <v>228</v>
      </c>
      <c r="B52" s="96">
        <f>세출!L422</f>
        <v>0</v>
      </c>
      <c r="C52" s="96"/>
      <c r="D52" s="96"/>
      <c r="E52" s="96"/>
      <c r="F52" s="96"/>
      <c r="G52" s="96">
        <f>세출!L425</f>
        <v>0</v>
      </c>
      <c r="H52" s="96"/>
      <c r="I52" s="96"/>
      <c r="J52" s="97">
        <f>SUM(B52:I52)</f>
        <v>0</v>
      </c>
    </row>
    <row r="53" spans="1:12" ht="23.1" customHeight="1">
      <c r="A53" s="185" t="s">
        <v>229</v>
      </c>
      <c r="B53" s="96">
        <f>세출!L434</f>
        <v>0</v>
      </c>
      <c r="C53" s="96"/>
      <c r="D53" s="96"/>
      <c r="E53" s="96"/>
      <c r="F53" s="96"/>
      <c r="G53" s="96">
        <f>세출!L437</f>
        <v>0</v>
      </c>
      <c r="H53" s="96"/>
      <c r="I53" s="96"/>
      <c r="J53" s="97">
        <f t="shared" si="6"/>
        <v>0</v>
      </c>
    </row>
    <row r="54" spans="1:12" ht="23.1" customHeight="1">
      <c r="A54" s="185" t="s">
        <v>230</v>
      </c>
      <c r="B54" s="96">
        <f>세출!L441</f>
        <v>0</v>
      </c>
      <c r="C54" s="96"/>
      <c r="D54" s="96"/>
      <c r="E54" s="96"/>
      <c r="F54" s="96"/>
      <c r="G54" s="96">
        <f>세출!L444</f>
        <v>0</v>
      </c>
      <c r="H54" s="96"/>
      <c r="I54" s="96"/>
      <c r="J54" s="97">
        <f t="shared" si="6"/>
        <v>0</v>
      </c>
    </row>
    <row r="55" spans="1:12" ht="23.1" customHeight="1">
      <c r="A55" s="185" t="s">
        <v>231</v>
      </c>
      <c r="B55" s="96">
        <f>세출!L450</f>
        <v>8550828</v>
      </c>
      <c r="C55" s="96"/>
      <c r="D55" s="96"/>
      <c r="E55" s="96"/>
      <c r="F55" s="96"/>
      <c r="G55" s="96">
        <f>세출!L453</f>
        <v>0</v>
      </c>
      <c r="H55" s="96"/>
      <c r="I55" s="96"/>
      <c r="J55" s="97">
        <f>SUM(B55:I55)</f>
        <v>8550828</v>
      </c>
    </row>
    <row r="56" spans="1:12" ht="23.1" customHeight="1">
      <c r="A56" s="95" t="s">
        <v>39</v>
      </c>
      <c r="B56" s="96">
        <f>세출!L462</f>
        <v>0</v>
      </c>
      <c r="C56" s="96"/>
      <c r="D56" s="96"/>
      <c r="E56" s="96"/>
      <c r="F56" s="96"/>
      <c r="G56" s="96">
        <f>세출!L465</f>
        <v>0</v>
      </c>
      <c r="H56" s="96"/>
      <c r="I56" s="96"/>
      <c r="J56" s="97">
        <f t="shared" si="6"/>
        <v>0</v>
      </c>
    </row>
    <row r="57" spans="1:12" ht="23.1" customHeight="1">
      <c r="A57" s="95" t="s">
        <v>240</v>
      </c>
      <c r="B57" s="96">
        <f>세출!L469</f>
        <v>0</v>
      </c>
      <c r="C57" s="96"/>
      <c r="D57" s="96"/>
      <c r="E57" s="96">
        <f>세출!L472</f>
        <v>150000</v>
      </c>
      <c r="F57" s="96"/>
      <c r="G57" s="96"/>
      <c r="H57" s="96"/>
      <c r="I57" s="96"/>
      <c r="J57" s="97">
        <f t="shared" si="6"/>
        <v>150000</v>
      </c>
    </row>
    <row r="58" spans="1:12" ht="23.1" customHeight="1">
      <c r="A58" s="185" t="s">
        <v>241</v>
      </c>
      <c r="B58" s="96">
        <f>세출!L478</f>
        <v>36000000</v>
      </c>
      <c r="C58" s="96"/>
      <c r="D58" s="96"/>
      <c r="E58" s="96"/>
      <c r="F58" s="96"/>
      <c r="G58" s="96">
        <f>세출!L481</f>
        <v>0</v>
      </c>
      <c r="H58" s="96"/>
      <c r="I58" s="96"/>
      <c r="J58" s="97">
        <f t="shared" si="6"/>
        <v>36000000</v>
      </c>
    </row>
    <row r="59" spans="1:12" ht="23.1" customHeight="1">
      <c r="A59" s="185" t="s">
        <v>242</v>
      </c>
      <c r="B59" s="96">
        <f>세출!L485</f>
        <v>36000000</v>
      </c>
      <c r="C59" s="96"/>
      <c r="D59" s="96"/>
      <c r="E59" s="96"/>
      <c r="F59" s="96"/>
      <c r="G59" s="96">
        <f>세출!L488</f>
        <v>0</v>
      </c>
      <c r="H59" s="96"/>
      <c r="I59" s="96"/>
      <c r="J59" s="97">
        <f t="shared" si="6"/>
        <v>36000000</v>
      </c>
    </row>
    <row r="60" spans="1:12" ht="23.1" customHeight="1">
      <c r="A60" s="99" t="s">
        <v>31</v>
      </c>
      <c r="B60" s="97">
        <f>SUM(B26:B59)</f>
        <v>1067916000</v>
      </c>
      <c r="C60" s="97">
        <f t="shared" ref="C60:H60" si="7">SUM(C26:C59)</f>
        <v>53244000</v>
      </c>
      <c r="D60" s="97">
        <f t="shared" si="7"/>
        <v>22380000</v>
      </c>
      <c r="E60" s="97">
        <f>SUM(E26:E59)</f>
        <v>40150000</v>
      </c>
      <c r="F60" s="97">
        <f>SUM(F26:F59)</f>
        <v>18000000</v>
      </c>
      <c r="G60" s="97">
        <f t="shared" si="7"/>
        <v>6000000</v>
      </c>
      <c r="H60" s="97">
        <f t="shared" si="7"/>
        <v>0</v>
      </c>
      <c r="I60" s="97">
        <f>SUM(I26:I59)</f>
        <v>0</v>
      </c>
      <c r="J60" s="97">
        <f>SUM(J26:J59)</f>
        <v>1207690000</v>
      </c>
      <c r="L60" s="1"/>
    </row>
    <row r="61" spans="1:12" ht="23.1" customHeight="1">
      <c r="A61" s="325" t="s">
        <v>2</v>
      </c>
      <c r="B61" s="326"/>
      <c r="C61" s="40"/>
      <c r="D61" s="40"/>
      <c r="E61" s="40"/>
      <c r="F61" s="40"/>
      <c r="G61" s="40"/>
      <c r="H61" s="40"/>
      <c r="I61" s="40"/>
      <c r="J61" s="40"/>
    </row>
    <row r="62" spans="1:12" ht="23.1" customHeight="1">
      <c r="A62" s="95" t="s">
        <v>34</v>
      </c>
      <c r="B62" s="95" t="s">
        <v>193</v>
      </c>
      <c r="C62" s="95" t="s">
        <v>175</v>
      </c>
      <c r="D62" s="95" t="s">
        <v>178</v>
      </c>
      <c r="E62" s="95" t="s">
        <v>179</v>
      </c>
      <c r="F62" s="95" t="s">
        <v>348</v>
      </c>
      <c r="G62" s="95" t="s">
        <v>35</v>
      </c>
      <c r="H62" s="95" t="s">
        <v>57</v>
      </c>
      <c r="I62" s="95" t="s">
        <v>56</v>
      </c>
      <c r="J62" s="95" t="s">
        <v>31</v>
      </c>
    </row>
    <row r="63" spans="1:12" ht="23.1" customHeight="1">
      <c r="A63" s="95" t="s">
        <v>32</v>
      </c>
      <c r="B63" s="96">
        <f>B23</f>
        <v>1020236000</v>
      </c>
      <c r="C63" s="96">
        <f>C23</f>
        <v>93244000</v>
      </c>
      <c r="D63" s="96">
        <f>D23</f>
        <v>12600000</v>
      </c>
      <c r="E63" s="96">
        <f>E23</f>
        <v>39480000</v>
      </c>
      <c r="F63" s="96">
        <f t="shared" ref="F63" si="8">F23</f>
        <v>0</v>
      </c>
      <c r="G63" s="96">
        <f>G23</f>
        <v>40930000</v>
      </c>
      <c r="H63" s="96">
        <f>H23</f>
        <v>0</v>
      </c>
      <c r="I63" s="96">
        <f>J10</f>
        <v>1200000</v>
      </c>
      <c r="J63" s="97">
        <f>SUM(B63:I63)</f>
        <v>1207690000</v>
      </c>
    </row>
    <row r="64" spans="1:12" ht="23.1" customHeight="1">
      <c r="A64" s="95" t="s">
        <v>29</v>
      </c>
      <c r="B64" s="96">
        <f t="shared" ref="B64:H64" si="9">B60</f>
        <v>1067916000</v>
      </c>
      <c r="C64" s="96">
        <f t="shared" si="9"/>
        <v>53244000</v>
      </c>
      <c r="D64" s="96">
        <f t="shared" si="9"/>
        <v>22380000</v>
      </c>
      <c r="E64" s="96">
        <f t="shared" si="9"/>
        <v>40150000</v>
      </c>
      <c r="F64" s="96">
        <f t="shared" si="9"/>
        <v>18000000</v>
      </c>
      <c r="G64" s="96">
        <f t="shared" si="9"/>
        <v>6000000</v>
      </c>
      <c r="H64" s="96">
        <f t="shared" si="9"/>
        <v>0</v>
      </c>
      <c r="I64" s="96"/>
      <c r="J64" s="97">
        <f>SUM(B64:I64)</f>
        <v>1207690000</v>
      </c>
    </row>
    <row r="65" spans="1:10" ht="23.1" customHeight="1">
      <c r="A65" s="99" t="s">
        <v>36</v>
      </c>
      <c r="B65" s="97">
        <f t="shared" ref="B65:I65" si="10">SUM(B63-B64)</f>
        <v>-47680000</v>
      </c>
      <c r="C65" s="97">
        <f t="shared" si="10"/>
        <v>40000000</v>
      </c>
      <c r="D65" s="97">
        <f t="shared" si="10"/>
        <v>-9780000</v>
      </c>
      <c r="E65" s="97">
        <f t="shared" si="10"/>
        <v>-670000</v>
      </c>
      <c r="F65" s="97">
        <f t="shared" si="10"/>
        <v>-18000000</v>
      </c>
      <c r="G65" s="97">
        <f t="shared" si="10"/>
        <v>34930000</v>
      </c>
      <c r="H65" s="97">
        <f t="shared" si="10"/>
        <v>0</v>
      </c>
      <c r="I65" s="97">
        <f t="shared" si="10"/>
        <v>1200000</v>
      </c>
      <c r="J65" s="97">
        <f>SUM(B65:I65)</f>
        <v>0</v>
      </c>
    </row>
    <row r="66" spans="1:10" ht="23.1" customHeight="1"/>
    <row r="67" spans="1:10" ht="23.1" customHeight="1">
      <c r="B67" s="212" t="s">
        <v>354</v>
      </c>
      <c r="C67" s="213" t="s">
        <v>355</v>
      </c>
      <c r="D67" s="211" t="s">
        <v>352</v>
      </c>
      <c r="E67" s="211" t="s">
        <v>352</v>
      </c>
      <c r="F67" s="211" t="s">
        <v>352</v>
      </c>
      <c r="G67" s="211"/>
      <c r="H67" s="211" t="s">
        <v>353</v>
      </c>
      <c r="I67" s="211" t="s">
        <v>353</v>
      </c>
    </row>
    <row r="68" spans="1:10" ht="23.1" customHeight="1"/>
  </sheetData>
  <mergeCells count="2">
    <mergeCell ref="A24:B24"/>
    <mergeCell ref="A61:B61"/>
  </mergeCells>
  <phoneticPr fontId="24" type="noConversion"/>
  <pageMargins left="0.7086111307144165" right="0.7086111307144165" top="0.74777776002883911" bottom="0.51986110210418701" header="0.31486111879348755" footer="0.31486111879348755"/>
  <pageSetup paperSize="9" scale="82" orientation="landscape" r:id="rId1"/>
  <rowBreaks count="1" manualBreakCount="1">
    <brk id="2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334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4</vt:i4>
      </vt:variant>
    </vt:vector>
  </HeadingPairs>
  <TitlesOfParts>
    <vt:vector size="9" baseType="lpstr">
      <vt:lpstr>예산총칙</vt:lpstr>
      <vt:lpstr>총괄표</vt:lpstr>
      <vt:lpstr>세입</vt:lpstr>
      <vt:lpstr>세출</vt:lpstr>
      <vt:lpstr>자금배정총괄</vt:lpstr>
      <vt:lpstr>세입!Print_Area</vt:lpstr>
      <vt:lpstr>세출!Print_Area</vt:lpstr>
      <vt:lpstr>예산총칙!Print_Area</vt:lpstr>
      <vt:lpstr>총괄표!Print_Area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민순 최</cp:lastModifiedBy>
  <cp:revision>17</cp:revision>
  <cp:lastPrinted>2025-12-24T03:27:22Z</cp:lastPrinted>
  <dcterms:created xsi:type="dcterms:W3CDTF">2006-08-31T01:13:13Z</dcterms:created>
  <dcterms:modified xsi:type="dcterms:W3CDTF">2025-12-24T03:31:58Z</dcterms:modified>
  <cp:version>0906.0200.01</cp:version>
</cp:coreProperties>
</file>